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5" windowWidth="10050" windowHeight="11340" activeTab="0"/>
  </bookViews>
  <sheets>
    <sheet name="Лист2" sheetId="1" r:id="rId1"/>
  </sheets>
  <definedNames>
    <definedName name="_xlnm.Print_Titles" localSheetId="0">'Лист2'!$6:$10</definedName>
    <definedName name="_xlnm.Print_Area" localSheetId="0">'Лист2'!$C$1:$V$344</definedName>
  </definedNames>
  <calcPr fullCalcOnLoad="1"/>
</workbook>
</file>

<file path=xl/sharedStrings.xml><?xml version="1.0" encoding="utf-8"?>
<sst xmlns="http://schemas.openxmlformats.org/spreadsheetml/2006/main" count="810" uniqueCount="595">
  <si>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</si>
  <si>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</si>
  <si>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</si>
  <si>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</si>
  <si>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</si>
  <si>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</si>
  <si>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</si>
  <si>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</si>
  <si>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</si>
  <si>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</si>
  <si>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</si>
  <si>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</si>
  <si>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</si>
  <si>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</si>
  <si>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</si>
  <si>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</si>
  <si>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</si>
  <si>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</si>
  <si>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</si>
  <si>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</si>
  <si>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</si>
  <si>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</si>
  <si>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</si>
  <si>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</si>
  <si>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</si>
  <si>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</si>
  <si>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Т.О.Гончарова</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</si>
  <si>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</si>
  <si>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</si>
  <si>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</si>
  <si>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</si>
  <si>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</si>
  <si>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</si>
  <si>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</si>
  <si>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</si>
  <si>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</si>
  <si>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</si>
  <si>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</si>
  <si>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</si>
  <si>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</si>
  <si>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</si>
  <si>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</si>
  <si>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</si>
  <si>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</si>
  <si>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</si>
  <si>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</si>
  <si>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</si>
  <si>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</si>
  <si>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</si>
  <si>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3012</t>
  </si>
  <si>
    <t>1030</t>
  </si>
  <si>
    <t>3021</t>
  </si>
  <si>
    <t>3022</t>
  </si>
  <si>
    <t>3035</t>
  </si>
  <si>
    <t xml:space="preserve"> - міська комплексна програма "Турбота" на 2013 - 2017 роки</t>
  </si>
  <si>
    <t>3041</t>
  </si>
  <si>
    <t>3042</t>
  </si>
  <si>
    <t>3043</t>
  </si>
  <si>
    <t>3044</t>
  </si>
  <si>
    <t>3045</t>
  </si>
  <si>
    <t>3046</t>
  </si>
  <si>
    <t>3047</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</si>
  <si>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</si>
  <si>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</si>
  <si>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</si>
  <si>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</si>
  <si>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</si>
  <si>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</si>
  <si>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</si>
  <si>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</si>
  <si>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</si>
  <si>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</si>
  <si>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</si>
  <si>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</si>
  <si>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</si>
  <si>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</si>
  <si>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</si>
  <si>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</si>
  <si>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</si>
  <si>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</si>
  <si>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</si>
  <si>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</si>
  <si>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</si>
  <si>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</si>
  <si>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</si>
  <si>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</si>
  <si>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</si>
  <si>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</si>
  <si>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3011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</si>
  <si>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</si>
  <si>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</si>
  <si>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</si>
  <si>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</si>
  <si>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</si>
  <si>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</si>
  <si>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</si>
  <si>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</si>
  <si>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</si>
  <si>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</si>
  <si>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</si>
  <si>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</si>
  <si>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</si>
  <si>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</si>
  <si>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</si>
  <si>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</si>
  <si>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 xml:space="preserve"> - утримання комунального закладу "Територіальний центр соціального обслуговування (надання соціальних послуг) м.Южноукраїнськ</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</si>
  <si>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</si>
  <si>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в частині  укріплення матеріально-технічної бази Южноукраїнського відділення поліції Первомайського відділу поліції Головного Управління Національної поліції в Миколаївській області  (поточний ремонт системи опалення в будівлі Южноукраїнського відділення поліції)</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</si>
  <si>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</si>
  <si>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</si>
  <si>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</si>
  <si>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</si>
  <si>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</si>
  <si>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</si>
  <si>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</si>
  <si>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</si>
  <si>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</si>
  <si>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</si>
  <si>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</si>
  <si>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</si>
  <si>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</si>
  <si>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</si>
  <si>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</si>
  <si>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</si>
  <si>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</si>
  <si>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</si>
  <si>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</si>
  <si>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</si>
  <si>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</si>
  <si>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</si>
  <si>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</si>
  <si>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</si>
  <si>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</si>
  <si>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</si>
  <si>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</si>
  <si>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</si>
  <si>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</si>
  <si>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</si>
  <si>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</si>
  <si>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</si>
  <si>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</si>
  <si>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</si>
  <si>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</si>
  <si>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</si>
  <si>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</si>
  <si>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</si>
  <si>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</si>
  <si>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</si>
  <si>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</si>
  <si>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</si>
  <si>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0813011</t>
  </si>
  <si>
    <t>0813012</t>
  </si>
  <si>
    <t>0813021</t>
  </si>
  <si>
    <t>0813022</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</si>
  <si>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</si>
  <si>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</si>
  <si>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</si>
  <si>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</si>
  <si>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</si>
  <si>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</si>
  <si>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</si>
  <si>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</si>
  <si>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</si>
  <si>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0813041</t>
  </si>
  <si>
    <t>0813042</t>
  </si>
  <si>
    <t>0813043</t>
  </si>
  <si>
    <t>0813044</t>
  </si>
  <si>
    <t>0813045</t>
  </si>
  <si>
    <t>0813046</t>
  </si>
  <si>
    <t>0813047</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</si>
  <si>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</si>
  <si>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</si>
  <si>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</si>
  <si>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</si>
  <si>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</si>
  <si>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</si>
  <si>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</si>
  <si>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</si>
  <si>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</si>
  <si>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</si>
  <si>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</si>
  <si>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0813230</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</si>
  <si>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</si>
  <si>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</si>
  <si>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</si>
  <si>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</si>
  <si>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</si>
  <si>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</si>
  <si>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</si>
  <si>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</si>
  <si>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</si>
  <si>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</si>
  <si>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</si>
  <si>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</si>
  <si>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</si>
  <si>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</si>
  <si>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</si>
  <si>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</si>
  <si>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</si>
  <si>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</si>
  <si>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</si>
  <si>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</si>
  <si>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</si>
  <si>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</si>
  <si>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</si>
  <si>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</si>
  <si>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</si>
  <si>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</si>
  <si>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</si>
  <si>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</si>
  <si>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</si>
  <si>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</si>
  <si>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</si>
  <si>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</si>
  <si>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</si>
  <si>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</si>
  <si>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</si>
  <si>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</si>
  <si>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</si>
  <si>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</si>
  <si>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</si>
  <si>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</si>
  <si>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</si>
  <si>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</si>
  <si>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</si>
  <si>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</si>
  <si>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</si>
  <si>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</si>
  <si>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</si>
  <si>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</si>
  <si>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</si>
  <si>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</si>
  <si>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</si>
  <si>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</si>
  <si>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</si>
  <si>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</si>
  <si>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</si>
  <si>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</si>
  <si>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</si>
  <si>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</si>
  <si>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</si>
  <si>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</si>
  <si>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</si>
  <si>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</si>
  <si>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</si>
  <si>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</si>
  <si>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</si>
  <si>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</si>
  <si>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</si>
  <si>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</si>
  <si>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</si>
  <si>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</si>
  <si>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</si>
  <si>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</si>
  <si>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</si>
  <si>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</si>
  <si>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</si>
  <si>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3717310</t>
  </si>
  <si>
    <t>Будівництво об'єктів житлово-комунального господарства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</si>
  <si>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3718700</t>
  </si>
  <si>
    <t>3719110</t>
  </si>
  <si>
    <t>9110</t>
  </si>
  <si>
    <t>3230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</si>
  <si>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</si>
  <si>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</si>
  <si>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</si>
  <si>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</si>
  <si>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</si>
  <si>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</si>
  <si>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</si>
  <si>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</si>
  <si>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</si>
  <si>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</si>
  <si>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1251</t>
  </si>
  <si>
    <t>0812152</t>
  </si>
  <si>
    <t>0812151</t>
  </si>
  <si>
    <t>Забезпечення діяльності інших закладів у сфері охорони здоров’я</t>
  </si>
  <si>
    <t>Інші програми та заходи у сфері охорони здоров’я</t>
  </si>
  <si>
    <t>0813081</t>
  </si>
  <si>
    <t>3081</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</si>
  <si>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</si>
  <si>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</si>
  <si>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</si>
  <si>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</si>
  <si>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</si>
  <si>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</si>
  <si>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</si>
  <si>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</si>
  <si>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</si>
  <si>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</si>
  <si>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</si>
  <si>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</si>
  <si>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</si>
  <si>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</si>
  <si>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</si>
  <si>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</si>
  <si>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</si>
  <si>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</si>
  <si>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</si>
  <si>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</si>
  <si>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</si>
  <si>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</si>
  <si>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</si>
  <si>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3716090</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</si>
  <si>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</si>
  <si>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</si>
  <si>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</si>
  <si>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</si>
  <si>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</si>
  <si>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</si>
  <si>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</si>
  <si>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</si>
  <si>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</si>
  <si>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</si>
  <si>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</si>
  <si>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</si>
  <si>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</si>
  <si>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</si>
  <si>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</si>
  <si>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3083</t>
  </si>
  <si>
    <t>0813083</t>
  </si>
  <si>
    <t>0813085</t>
  </si>
  <si>
    <t>3085</t>
  </si>
  <si>
    <t>3192</t>
  </si>
  <si>
    <t>0813242</t>
  </si>
  <si>
    <t>Інші заходи у сфері соціального захисту і соціального забезпечення</t>
  </si>
  <si>
    <t>0813121</t>
  </si>
  <si>
    <t>2152</t>
  </si>
  <si>
    <t>0813082</t>
  </si>
  <si>
    <t>3082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</si>
  <si>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</si>
  <si>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</si>
  <si>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</si>
  <si>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</si>
  <si>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</si>
  <si>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</si>
  <si>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</si>
  <si>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</si>
  <si>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</si>
  <si>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</si>
  <si>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</si>
  <si>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</si>
  <si>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</si>
  <si>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</si>
  <si>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</si>
  <si>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</si>
  <si>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</si>
  <si>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</si>
  <si>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</si>
  <si>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</si>
  <si>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</si>
  <si>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</si>
  <si>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</si>
  <si>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</si>
  <si>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</si>
  <si>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</si>
  <si>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</si>
  <si>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</si>
  <si>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</si>
  <si>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</si>
  <si>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</si>
  <si>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</si>
  <si>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</si>
  <si>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</si>
  <si>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</si>
  <si>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</si>
  <si>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</si>
  <si>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</si>
  <si>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1017691</t>
  </si>
  <si>
    <t>1216011</t>
  </si>
  <si>
    <t>1216012</t>
  </si>
  <si>
    <t>1216013</t>
  </si>
  <si>
    <t>1216014</t>
  </si>
  <si>
    <t>1216015</t>
  </si>
  <si>
    <t>1216016</t>
  </si>
  <si>
    <t>1216017</t>
  </si>
  <si>
    <t>1217321</t>
  </si>
  <si>
    <t>1217370</t>
  </si>
  <si>
    <t>1217461</t>
  </si>
  <si>
    <t>1211010</t>
  </si>
  <si>
    <t xml:space="preserve">Надання дошкільної освіти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</si>
  <si>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</si>
  <si>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1211020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</si>
  <si>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</si>
  <si>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</si>
  <si>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</si>
  <si>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</si>
  <si>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</si>
  <si>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</si>
  <si>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</si>
  <si>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 xml:space="preserve">- міська програма "Розвиток земельних відносин на 2017-2021 роки" </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</si>
  <si>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</si>
  <si>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</si>
  <si>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</si>
  <si>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</si>
  <si>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</si>
  <si>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</si>
  <si>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</si>
  <si>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</si>
  <si>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</si>
  <si>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</si>
  <si>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</si>
  <si>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</si>
  <si>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</si>
  <si>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</si>
  <si>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</si>
  <si>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</si>
  <si>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</si>
  <si>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</si>
  <si>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</si>
  <si>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</si>
  <si>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</si>
  <si>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0813084</t>
  </si>
  <si>
    <t>3084</t>
  </si>
  <si>
    <t>0812146</t>
  </si>
  <si>
    <t>2146</t>
  </si>
  <si>
    <t xml:space="preserve"> - міська програма розвитку  дорожнього руху та його безпеки в місті Южноукраїнську  на 2018-2022 роки</t>
  </si>
  <si>
    <t>2817691</t>
  </si>
  <si>
    <t>0619770</t>
  </si>
  <si>
    <t xml:space="preserve">Інші субвенції з місцевого бюджету </t>
  </si>
  <si>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</si>
  <si>
    <t xml:space="preserve"> - кошти міського бюджету на співфінансування з обласним бюджетом 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t>
  </si>
  <si>
    <t xml:space="preserve"> - міська програма  "Фонд міської ради на виконання депутатських повноважень" на 2018-2020 рік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</si>
  <si>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</si>
  <si>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</si>
  <si>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</si>
  <si>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</si>
  <si>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</si>
  <si>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</si>
  <si>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Будівництво медичних установ та закладів</t>
  </si>
  <si>
    <t>Нерозподілені трансферти з державного бюджету</t>
  </si>
  <si>
    <t xml:space="preserve"> - міська програма щодо організації мобілізаційної роботи та територіальної оборони в м.Южноукраїнську на 2018-2021роки</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</si>
  <si>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</si>
  <si>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</si>
  <si>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</si>
  <si>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</si>
  <si>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</si>
  <si>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</si>
  <si>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0217350</t>
  </si>
  <si>
    <t>0217610</t>
  </si>
  <si>
    <t xml:space="preserve"> - міська програма «Охорона здоров`я в місті Южноукраїнську» на 2017-2022 роки в частині надання паліативної та хоспісної допомоги</t>
  </si>
  <si>
    <t>0617368</t>
  </si>
  <si>
    <t>7368</t>
  </si>
  <si>
    <t>Виконання інвестиційних проектів за рахунок субвенцій з інших бюджетів</t>
  </si>
  <si>
    <t xml:space="preserve"> - субвенція з обласного бюджету місцевим бюджетам на реалізацію мікропроектів місцевого розвитку</t>
  </si>
  <si>
    <t>3718220</t>
  </si>
  <si>
    <t xml:space="preserve"> -  міська програма щодо організації мобілізаційної роботи в м.Южноукраїнську на 2018-2021 роки</t>
  </si>
  <si>
    <t>Загальний фонд</t>
  </si>
  <si>
    <t>Спеціальний фонд</t>
  </si>
  <si>
    <t>з них</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</si>
  <si>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</si>
  <si>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</si>
  <si>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</si>
  <si>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</si>
  <si>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r>
      <t xml:space="preserve"> - освітня </t>
    </r>
    <r>
      <rPr>
        <i/>
        <sz val="12"/>
        <color indexed="30"/>
        <rFont val="Times New Roman"/>
        <family val="1"/>
      </rPr>
      <t>субвенція з державного бюджету</t>
    </r>
  </si>
  <si>
    <r>
      <t xml:space="preserve"> - залишок коштів освітньої </t>
    </r>
    <r>
      <rPr>
        <i/>
        <sz val="12"/>
        <color indexed="30"/>
        <rFont val="Times New Roman"/>
        <family val="1"/>
      </rPr>
      <t>субвенції з державного бюджету</t>
    </r>
    <r>
      <rPr>
        <i/>
        <sz val="12"/>
        <rFont val="Times New Roman"/>
        <family val="1"/>
      </rPr>
      <t xml:space="preserve"> станом на 01.01.2018</t>
    </r>
  </si>
  <si>
    <r>
      <t xml:space="preserve"> - субвенція з обласного бюджету за рахунок залишку </t>
    </r>
    <r>
      <rPr>
        <i/>
        <sz val="12"/>
        <color indexed="30"/>
        <rFont val="Times New Roman"/>
        <family val="1"/>
      </rPr>
      <t>коштів освітньої субвенції</t>
    </r>
    <r>
      <rPr>
        <i/>
        <sz val="12"/>
        <rFont val="Times New Roman"/>
        <family val="1"/>
      </rPr>
      <t>, що утворився на початок бюджетного періоду</t>
    </r>
  </si>
  <si>
    <r>
      <t xml:space="preserve"> -  субвенція з місцевого бюджету на надання державної підтримки особам з особливими освітніми потребами за рахунок відповідної </t>
    </r>
    <r>
      <rPr>
        <i/>
        <sz val="12"/>
        <color indexed="30"/>
        <rFont val="Times New Roman"/>
        <family val="1"/>
      </rPr>
      <t>субвенції з державного бюджету</t>
    </r>
  </si>
  <si>
    <r>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t>
    </r>
    <r>
      <rPr>
        <i/>
        <sz val="12"/>
        <color indexed="30"/>
        <rFont val="Times New Roman"/>
        <family val="1"/>
      </rPr>
      <t>субвенції з державного бюджету</t>
    </r>
  </si>
  <si>
    <r>
      <t xml:space="preserve"> - медична</t>
    </r>
    <r>
      <rPr>
        <i/>
        <sz val="12"/>
        <color indexed="62"/>
        <rFont val="Times New Roman"/>
        <family val="1"/>
      </rPr>
      <t xml:space="preserve"> </t>
    </r>
    <r>
      <rPr>
        <i/>
        <sz val="12"/>
        <color indexed="30"/>
        <rFont val="Times New Roman"/>
        <family val="1"/>
      </rPr>
      <t>субвенція з державного бюджету</t>
    </r>
  </si>
  <si>
    <r>
      <t xml:space="preserve"> - залишок коштів медичної </t>
    </r>
    <r>
      <rPr>
        <i/>
        <sz val="12"/>
        <color indexed="30"/>
        <rFont val="Times New Roman"/>
        <family val="1"/>
      </rPr>
      <t xml:space="preserve">субвенції з державного бюджету </t>
    </r>
    <r>
      <rPr>
        <i/>
        <sz val="12"/>
        <rFont val="Times New Roman"/>
        <family val="1"/>
      </rPr>
      <t>станом на 01.01.2018</t>
    </r>
  </si>
  <si>
    <r>
      <t xml:space="preserve"> - медична </t>
    </r>
    <r>
      <rPr>
        <i/>
        <sz val="12"/>
        <color indexed="30"/>
        <rFont val="Times New Roman"/>
        <family val="1"/>
      </rPr>
      <t>субвенція з державного бюджету</t>
    </r>
  </si>
  <si>
    <r>
      <t>Програми і централізовані заходи боротьби з туберкульозом</t>
    </r>
    <r>
      <rPr>
        <sz val="12"/>
        <color indexed="10"/>
        <rFont val="Times New Roman"/>
        <family val="1"/>
      </rPr>
      <t xml:space="preserve"> </t>
    </r>
    <r>
      <rPr>
        <sz val="12"/>
        <color indexed="8"/>
        <rFont val="Times New Roman"/>
        <family val="1"/>
      </rPr>
      <t>(Міська програма «Охорона здоров`я в місті Южноукраїнську» на  2017-2022 роки)</t>
    </r>
  </si>
  <si>
    <r>
      <t xml:space="preserve"> -  за рахунок залишку коштів медичної </t>
    </r>
    <r>
      <rPr>
        <i/>
        <sz val="12"/>
        <color indexed="30"/>
        <rFont val="Times New Roman"/>
        <family val="1"/>
      </rPr>
      <t xml:space="preserve">субвенції з державного бюджету </t>
    </r>
    <r>
      <rPr>
        <i/>
        <sz val="12"/>
        <rFont val="Times New Roman"/>
        <family val="1"/>
      </rPr>
      <t>станом на 01.01.2018</t>
    </r>
  </si>
  <si>
    <r>
      <t xml:space="preserve"> - відшкодування вартості лікарських засобів для лікування окремих захворювань за рахунок відповіднї </t>
    </r>
    <r>
      <rPr>
        <i/>
        <sz val="12"/>
        <color indexed="62"/>
        <rFont val="Times New Roman"/>
        <family val="1"/>
      </rPr>
      <t>субвенції з державного бюджету</t>
    </r>
  </si>
  <si>
    <r>
      <t xml:space="preserve">Надання пільг на оплату житлово-комунальних послуг окремим категоріям громадян відповідно до законодавства </t>
    </r>
    <r>
      <rPr>
        <sz val="12"/>
        <color indexed="30"/>
        <rFont val="Times New Roman"/>
        <family val="1"/>
      </rPr>
      <t xml:space="preserve">(субвенція з обласного бюджету за рахунок коштів державного бюджету) </t>
    </r>
  </si>
  <si>
    <r>
      <t xml:space="preserve">Надання субсидій населенню для відшкодування витрат на оплату житлово-комунальних послуг  </t>
    </r>
    <r>
      <rPr>
        <sz val="12"/>
        <color indexed="30"/>
        <rFont val="Times New Roman"/>
        <family val="1"/>
      </rPr>
      <t xml:space="preserve">(субвенція з обласного бюджету за рахунок коштів державного бюджету) </t>
    </r>
  </si>
  <si>
    <r>
      <t xml:space="preserve">Надання пільг на придбання твердого та рідкого пічного побутового палива і скрапленого газу окремим категоріям громадян відповідно до законодавства  </t>
    </r>
    <r>
      <rPr>
        <sz val="12"/>
        <color indexed="30"/>
        <rFont val="Times New Roman"/>
        <family val="1"/>
      </rPr>
      <t xml:space="preserve">(субвенція з обласного бюджету за рахунок коштів державного бюджету) </t>
    </r>
  </si>
  <si>
    <r>
      <t xml:space="preserve">Надання субсидій населенню для відшкодування витрат на придбання твердого та рідкого пічного побутового палива і скрапленого газу </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</si>
  <si>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у зв'язку з вагітністю і пологами </t>
    </r>
    <r>
      <rPr>
        <sz val="12"/>
        <color indexed="30"/>
        <rFont val="Times New Roman"/>
        <family val="1"/>
      </rPr>
      <t xml:space="preserve">(субвенція з обласного бюджету за рахунок коштів державного бюджету) </t>
    </r>
  </si>
  <si>
    <r>
      <t xml:space="preserve">Надання допомоги при усиновленні дитини </t>
    </r>
    <r>
      <rPr>
        <sz val="12"/>
        <color indexed="30"/>
        <rFont val="Times New Roman"/>
        <family val="1"/>
      </rPr>
      <t xml:space="preserve">(субвенція з обласного бюджету за рахунок коштів державного бюджету) </t>
    </r>
  </si>
  <si>
    <r>
      <t xml:space="preserve">Надання допомоги при народженні дитини </t>
    </r>
    <r>
      <rPr>
        <sz val="12"/>
        <color indexed="30"/>
        <rFont val="Times New Roman"/>
        <family val="1"/>
      </rPr>
      <t xml:space="preserve">(субвенція з обласного бюджету за рахунок коштів державного бюджету) </t>
    </r>
  </si>
  <si>
    <r>
      <t>Надання допомоги на дітей, над якими встановлено опіку чи піклування</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</si>
  <si>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на дітей одиноким матерям </t>
    </r>
    <r>
      <rPr>
        <sz val="12"/>
        <color indexed="30"/>
        <rFont val="Times New Roman"/>
        <family val="1"/>
      </rPr>
      <t xml:space="preserve">(субвенція з обласного бюджету за рахунок коштів державного бюджету) </t>
    </r>
  </si>
  <si>
    <r>
      <t xml:space="preserve">Надання тимчасової державної допомоги дітям </t>
    </r>
    <r>
      <rPr>
        <sz val="12"/>
        <color indexed="30"/>
        <rFont val="Times New Roman"/>
        <family val="1"/>
      </rPr>
      <t xml:space="preserve">(субвенція з обласного бюджету за рахунок коштів державного бюджету) </t>
    </r>
  </si>
  <si>
    <r>
      <t xml:space="preserve">Надання державної соціальної допомоги малозабезпеченим сім’ям </t>
    </r>
    <r>
      <rPr>
        <sz val="12"/>
        <color indexed="30"/>
        <rFont val="Times New Roman"/>
        <family val="1"/>
      </rPr>
      <t xml:space="preserve">(субвенція з обласного бюджету за рахунок коштів державного бюджету) </t>
    </r>
  </si>
  <si>
    <r>
      <t xml:space="preserve">Пільгове медичне обслуговування осіб, які постраждали внаслідок Чорнобильської катастрофи  </t>
    </r>
    <r>
      <rPr>
        <sz val="12"/>
        <color indexed="36"/>
        <rFont val="Times New Roman"/>
        <family val="1"/>
      </rPr>
      <t xml:space="preserve">(субвенція з обласного бюджету) </t>
    </r>
  </si>
  <si>
    <r>
      <t xml:space="preserve">Надання державної соціальної допомоги особам з інвалідністю з дитинства та дітям з інвалідністю </t>
    </r>
    <r>
      <rPr>
        <sz val="12"/>
        <color indexed="30"/>
        <rFont val="Times New Roman"/>
        <family val="1"/>
      </rPr>
      <t xml:space="preserve">(субвенція з обласного бюджету за рахунок коштів державного бюджету) </t>
    </r>
  </si>
  <si>
    <r>
      <t>Надання державної соціальної допомоги особам,  які не  мають права на пенсію, та особам з інвалідністю, державної соціальної допомоги на догляд</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</si>
  <si>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по догляду за особами з інвалідністю I чи II групи внаслідок психічного розладу </t>
    </r>
    <r>
      <rPr>
        <sz val="12"/>
        <color indexed="30"/>
        <rFont val="Times New Roman"/>
        <family val="1"/>
      </rPr>
      <t xml:space="preserve">(субвенція з обласного бюджету за рахунок коштів державного бюджету) </t>
    </r>
  </si>
  <si>
    <r>
      <t xml:space="preserve">Надання тимчасової державної соціальної допомоги непрацюючій особі, яка досягла загального пенсійного віку, але не набула права на пенсійну виплату </t>
    </r>
    <r>
      <rPr>
        <sz val="12"/>
        <color indexed="30"/>
        <rFont val="Times New Roman"/>
        <family val="1"/>
      </rPr>
      <t xml:space="preserve">(субвенція з обласного бюджету за рахунок коштів державного бюджету) </t>
    </r>
  </si>
  <si>
    <r>
      <t xml:space="preserve">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 </t>
    </r>
    <r>
      <rPr>
        <sz val="12"/>
        <color indexed="30"/>
        <rFont val="Times New Roman"/>
        <family val="1"/>
      </rPr>
      <t xml:space="preserve">(субвенція з обласного бюджету за рахунок коштів державного бюджету) </t>
    </r>
  </si>
  <si>
    <r>
      <t>Видатки на поховання учасників бойових дій та осіб з інвалідністю внаслідок війни</t>
    </r>
    <r>
      <rPr>
        <sz val="12"/>
        <color indexed="36"/>
        <rFont val="Times New Roman"/>
        <family val="1"/>
      </rPr>
      <t xml:space="preserve">(субвенція з обласного бюджету) </t>
    </r>
  </si>
  <si>
    <r>
      <t xml:space="preserve"> -</t>
    </r>
    <r>
      <rPr>
        <i/>
        <sz val="12"/>
        <color indexed="36"/>
        <rFont val="Times New Roman"/>
        <family val="1"/>
      </rPr>
      <t xml:space="preserve"> субвенція з обласного бюджету</t>
    </r>
  </si>
  <si>
    <r>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r>
    <r>
      <rPr>
        <sz val="12"/>
        <color indexed="56"/>
        <rFont val="Times New Roman"/>
        <family val="1"/>
      </rPr>
      <t xml:space="preserve"> </t>
    </r>
    <r>
      <rPr>
        <sz val="12"/>
        <color indexed="30"/>
        <rFont val="Times New Roman"/>
        <family val="1"/>
      </rPr>
      <t>(субвенція з обласного бюджету за рахунок коштів державного бюджету)</t>
    </r>
  </si>
  <si>
    <r>
      <t xml:space="preserve"> -  за рахунок </t>
    </r>
    <r>
      <rPr>
        <i/>
        <sz val="12"/>
        <color indexed="36"/>
        <rFont val="Times New Roman"/>
        <family val="1"/>
      </rPr>
      <t>субвенції з обласного бюджету</t>
    </r>
  </si>
  <si>
    <r>
      <t xml:space="preserve"> - </t>
    </r>
    <r>
      <rPr>
        <i/>
        <sz val="12"/>
        <color indexed="30"/>
        <rFont val="Times New Roman"/>
        <family val="1"/>
      </rPr>
      <t xml:space="preserve">субвенція з державного бюджету </t>
    </r>
    <r>
      <rPr>
        <i/>
        <sz val="12"/>
        <rFont val="Times New Roman"/>
        <family val="1"/>
      </rPr>
      <t>місцевим бюджетам на здійснення заходів щодо соціально - економічного розвитку окремих територій</t>
    </r>
  </si>
  <si>
    <r>
      <rPr>
        <i/>
        <sz val="12"/>
        <color indexed="30"/>
        <rFont val="Times New Roman"/>
        <family val="1"/>
      </rPr>
      <t>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t>
    </r>
  </si>
  <si>
    <r>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r>
    <r>
      <rPr>
        <sz val="12"/>
        <rFont val="Times New Roman"/>
        <family val="1"/>
      </rPr>
      <t xml:space="preserve"> (придбання гідровлічних розжим -ножиць для 25-ї ДПРЧ ГУ ДСНС України) </t>
    </r>
  </si>
  <si>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</si>
  <si>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</si>
  <si>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</si>
  <si>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</si>
  <si>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</si>
  <si>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</si>
  <si>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</si>
  <si>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 xml:space="preserve">Департамент соціальних питань та охорони здоров'я Южноукраїнської міської ради </t>
  </si>
  <si>
    <r>
      <t>Департамент соціальних питань та охорони здоров'я Южноукраїнської міської ради</t>
    </r>
    <r>
      <rPr>
        <i/>
        <sz val="12"/>
        <rFont val="Times New Roman"/>
        <family val="1"/>
      </rPr>
      <t xml:space="preserve"> </t>
    </r>
  </si>
  <si>
    <r>
      <t>Управління молоді, спорту та культури Южноукраїнської міської ради</t>
    </r>
    <r>
      <rPr>
        <i/>
        <sz val="12"/>
        <rFont val="Times New Roman"/>
        <family val="1"/>
      </rPr>
      <t xml:space="preserve"> </t>
    </r>
  </si>
  <si>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</si>
  <si>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</si>
  <si>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</si>
  <si>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</si>
  <si>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r>
      <t xml:space="preserve">Управління з питань надзвичайних ситуацій та взаємодії з правоохоронними органами Южноукраїнської міської ради </t>
    </r>
    <r>
      <rPr>
        <i/>
        <sz val="12"/>
        <rFont val="Times New Roman"/>
        <family val="1"/>
      </rPr>
      <t xml:space="preserve"> </t>
    </r>
  </si>
  <si>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</si>
  <si>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</si>
  <si>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r>
      <rPr>
        <b/>
        <i/>
        <sz val="12"/>
        <rFont val="Times New Roman"/>
        <family val="1"/>
      </rPr>
      <t>Фінансове управління Южноукраїнської міської ради</t>
    </r>
    <r>
      <rPr>
        <i/>
        <sz val="12"/>
        <rFont val="Times New Roman"/>
        <family val="1"/>
      </rPr>
      <t xml:space="preserve"> </t>
    </r>
  </si>
  <si>
    <r>
      <t xml:space="preserve"> -</t>
    </r>
    <r>
      <rPr>
        <b/>
        <i/>
        <sz val="12"/>
        <color indexed="30"/>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</si>
  <si>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r>
      <t xml:space="preserve"> -</t>
    </r>
    <r>
      <rPr>
        <b/>
        <i/>
        <sz val="12"/>
        <color indexed="30"/>
        <rFont val="Times New Roman"/>
        <family val="1"/>
      </rPr>
      <t xml:space="preserve"> </t>
    </r>
    <r>
      <rPr>
        <b/>
        <i/>
        <sz val="12"/>
        <color indexed="30"/>
        <rFont val="Times New Roman"/>
        <family val="1"/>
      </rPr>
      <t>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</si>
  <si>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</si>
  <si>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 - міська програма «Охорона здоров`я в місті Южноукраїнську» на  2017-2022 рок в частині розвитку первинної медико-санітарної допомоги</t>
  </si>
  <si>
    <t>1017622</t>
  </si>
  <si>
    <t>7622</t>
  </si>
  <si>
    <t>0470</t>
  </si>
  <si>
    <t>Реалізація програм і заходів туризму та курортів</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</si>
  <si>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</si>
  <si>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sz val="12"/>
        <color indexed="36"/>
        <rFont val="Times New Roman"/>
        <family val="1"/>
      </rPr>
      <t>(субвенція з обласного бюджету)</t>
    </r>
  </si>
  <si>
    <t>0913111</t>
  </si>
  <si>
    <t>3111</t>
  </si>
  <si>
    <r>
      <t xml:space="preserve"> - субвенція з обласного бюджету на  здійснення переданих видатків у сфері охорони здоров’я за рахунок коштів медичної </t>
    </r>
    <r>
      <rPr>
        <i/>
        <sz val="12"/>
        <color indexed="30"/>
        <rFont val="Times New Roman"/>
        <family val="1"/>
      </rPr>
      <t xml:space="preserve">субвенції з державного бюджету </t>
    </r>
    <r>
      <rPr>
        <i/>
        <sz val="12"/>
        <rFont val="Times New Roman"/>
        <family val="1"/>
      </rPr>
      <t xml:space="preserve">  (за рахунок цільових видатків на  лікування хворих на цукровий та нецукровий діабет)</t>
    </r>
  </si>
  <si>
    <r>
      <t>Відшкодування вартості лікарських засобів для лікування окремих захворювань</t>
    </r>
    <r>
      <rPr>
        <sz val="12"/>
        <color indexed="56"/>
        <rFont val="Times New Roman"/>
        <family val="1"/>
      </rPr>
      <t xml:space="preserve"> </t>
    </r>
    <r>
      <rPr>
        <sz val="12"/>
        <color indexed="30"/>
        <rFont val="Times New Roman"/>
        <family val="1"/>
      </rPr>
      <t xml:space="preserve">(субвенція з обласного бюджету за рахунок відпоівдної субвенції з державного бюджету) </t>
    </r>
  </si>
  <si>
    <t xml:space="preserve"> - субвенція з місцевого бюджету за рахунок залишку коштів освітньої субвенції, що утворився на початок бюджетного періоду</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</si>
  <si>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2019 рік (відповідно до п.6 цього рішення) </t>
  </si>
  <si>
    <t>до рішення Южноукраїнської міської ради</t>
  </si>
  <si>
    <t>від____________2019_№_________</t>
  </si>
  <si>
    <t xml:space="preserve"> -міська програма «Охорона здоров`я в місті Южноукраїнську» на  2017-2022 роки</t>
  </si>
  <si>
    <t>1170</t>
  </si>
  <si>
    <t>0611170</t>
  </si>
  <si>
    <t>Забзпечення дільності інклюзивно-ресурсних центрів</t>
  </si>
  <si>
    <t xml:space="preserve"> -  міська програма "Наше місто"на 2015-2019 роки</t>
  </si>
  <si>
    <t xml:space="preserve"> - міська програма інформаційної підтримки розвитку міста та діяльності органів місцевого самоврядування на 2019-2022 роки</t>
  </si>
  <si>
    <t>МП</t>
  </si>
  <si>
    <t>МВК</t>
  </si>
  <si>
    <r>
      <t xml:space="preserve">Утримання закладів, що надають соціальні послуги дітям, які опинились у складних життєвих обставинах </t>
    </r>
    <r>
      <rPr>
        <sz val="12"/>
        <color indexed="36"/>
        <rFont val="Times New Roman"/>
        <family val="1"/>
      </rPr>
      <t>(субвенція з обласного бюджету)</t>
    </r>
  </si>
  <si>
    <t xml:space="preserve"> - утримання комунального закладу "Центр соціально-психологічної реабілітації дітей"</t>
  </si>
  <si>
    <t>КЗ</t>
  </si>
  <si>
    <t>медицина</t>
  </si>
  <si>
    <t>дитинство</t>
  </si>
  <si>
    <t>Ато</t>
  </si>
  <si>
    <t>молоде пок</t>
  </si>
  <si>
    <t>зайнятость</t>
  </si>
  <si>
    <t>турбота</t>
  </si>
  <si>
    <t>ОЗ</t>
  </si>
  <si>
    <t>освіта</t>
  </si>
  <si>
    <t>РП</t>
  </si>
  <si>
    <t>культура</t>
  </si>
  <si>
    <t>зах НС</t>
  </si>
  <si>
    <t>зем відн+охор</t>
  </si>
  <si>
    <t>рефор ЖКГ</t>
  </si>
  <si>
    <t>повод ТПВ</t>
  </si>
  <si>
    <t>твар світ</t>
  </si>
  <si>
    <t>депут</t>
  </si>
  <si>
    <t>дор рух</t>
  </si>
  <si>
    <t>ОСББ</t>
  </si>
  <si>
    <t>кап буд</t>
  </si>
  <si>
    <t>Охорона здоров’я</t>
  </si>
  <si>
    <t>1212010</t>
  </si>
  <si>
    <t>Багатопрофільна стаціонарна медична допомога населенню</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</si>
  <si>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</si>
  <si>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</si>
  <si>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</si>
  <si>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приват+майно+ вода</t>
  </si>
  <si>
    <t xml:space="preserve"> - кошти міського бюджету </t>
  </si>
  <si>
    <t xml:space="preserve"> - міська програма розвитку освіти в м.Южноукраїнську на 2016-2020 роки</t>
  </si>
  <si>
    <t>РФ та резерв</t>
  </si>
  <si>
    <r>
      <t xml:space="preserve"> - субвенція з обласного бюджету на здійснення переданих видатків у сфері освіти </t>
    </r>
    <r>
      <rPr>
        <i/>
        <sz val="12"/>
        <color indexed="30"/>
        <rFont val="Times New Roman"/>
        <family val="1"/>
      </rPr>
      <t xml:space="preserve">за рахунок коштів освітньої субвенції </t>
    </r>
  </si>
  <si>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</si>
  <si>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</si>
  <si>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</si>
  <si>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</si>
  <si>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</si>
  <si>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профілактика</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</si>
  <si>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</si>
  <si>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</si>
  <si>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</si>
  <si>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</si>
  <si>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</si>
  <si>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</si>
  <si>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</si>
  <si>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Затверджено на 2019 рік з урахуванням змін</t>
  </si>
  <si>
    <t>Виконано за звітний період 2019 року</t>
  </si>
  <si>
    <t>Відсоток виконання</t>
  </si>
  <si>
    <t>Додаток №2</t>
  </si>
  <si>
    <t>Затверджено на звітний період 2019 року</t>
  </si>
  <si>
    <t>15</t>
  </si>
  <si>
    <t>0813086</t>
  </si>
  <si>
    <t>3086</t>
  </si>
  <si>
    <r>
      <t xml:space="preserve">Надання допомоги на дітей, хворих на тяжкі перинатальні ураження нервової системи, тяжкі вроджені вади розвитку, рідкісні орфанні захворювання, окологічні, онкогематологічні захворювання, дитячий церебральний параліч, тяжкі психічні розлади, цукровий діабет </t>
    </r>
    <r>
      <rPr>
        <sz val="12"/>
        <color indexed="30"/>
        <rFont val="Times New Roman"/>
        <family val="1"/>
      </rPr>
      <t xml:space="preserve">(субвенція з обласного бюджету за рахунок коштів державного бюджету) </t>
    </r>
  </si>
  <si>
    <t>Відсоток   виконання</t>
  </si>
  <si>
    <t>з них:</t>
  </si>
  <si>
    <t>Виконання бюджету міста Южноукраїнська за видатками за І квартал 2019 року</t>
  </si>
  <si>
    <t xml:space="preserve">В тому числі видатки за рахунок субвенцій </t>
  </si>
  <si>
    <t xml:space="preserve">в тому числі за рахунок субвенцій </t>
  </si>
  <si>
    <r>
      <t xml:space="preserve"> - </t>
    </r>
    <r>
      <rPr>
        <sz val="12"/>
        <color indexed="62"/>
        <rFont val="Times New Roman"/>
        <family val="1"/>
      </rPr>
      <t xml:space="preserve">субвенція з обласного бюджету </t>
    </r>
    <r>
      <rPr>
        <i/>
        <sz val="12"/>
        <rFont val="Times New Roman"/>
        <family val="1"/>
      </rPr>
      <t>на здійснення переданих видатків у сфері охорони здоров’я за рахунок коштів медичної субвенції (за рахунок цільових видатків на медичне обслуговування внутрішньо перемішених осіб)</t>
    </r>
  </si>
  <si>
    <t xml:space="preserve">в тому числі видатки за рахунок субвенцій, із них:                                                                                            </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</si>
</sst>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s>
  <fonts count="64">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i/>
      <sz val="12"/>
      <color indexed="30"/>
      <name val="Times New Roman"/>
      <family val="1"/>
    </font>
    <font>
      <sz val="12"/>
      <color indexed="8"/>
      <name val="Times New Roman"/>
      <family val="1"/>
    </font>
    <font>
      <b/>
      <i/>
      <sz val="12"/>
      <name val="Times New Roman"/>
      <family val="1"/>
    </font>
    <font>
      <i/>
      <sz val="12"/>
      <color indexed="8"/>
      <name val="Times New Roman"/>
      <family val="1"/>
    </font>
    <font>
      <sz val="12"/>
      <name val="Arial Cyr"/>
      <family val="2"/>
    </font>
    <font>
      <sz val="12"/>
      <color indexed="10"/>
      <name val="Times New Roman"/>
      <family val="1"/>
    </font>
    <font>
      <i/>
      <sz val="12"/>
      <color indexed="62"/>
      <name val="Times New Roman"/>
      <family val="1"/>
    </font>
    <font>
      <sz val="12"/>
      <color indexed="56"/>
      <name val="Times New Roman"/>
      <family val="1"/>
    </font>
    <font>
      <sz val="12"/>
      <color indexed="30"/>
      <name val="Times New Roman"/>
      <family val="1"/>
    </font>
    <font>
      <sz val="12"/>
      <color indexed="36"/>
      <name val="Times New Roman"/>
      <family val="1"/>
    </font>
    <font>
      <i/>
      <sz val="12"/>
      <color indexed="36"/>
      <name val="Times New Roman"/>
      <family val="1"/>
    </font>
    <font>
      <b/>
      <i/>
      <sz val="12"/>
      <color indexed="30"/>
      <name val="Times New Roman"/>
      <family val="1"/>
    </font>
    <font>
      <sz val="18"/>
      <name val="Arial Cyr"/>
      <family val="0"/>
    </font>
    <font>
      <sz val="10"/>
      <name val="Times New Roman"/>
      <family val="1"/>
    </font>
    <font>
      <b/>
      <sz val="18"/>
      <name val="Times New Roman"/>
      <family val="1"/>
    </font>
    <font>
      <b/>
      <sz val="12"/>
      <color indexed="8"/>
      <name val="Times New Roman"/>
      <family val="1"/>
    </font>
    <font>
      <sz val="12"/>
      <color indexed="6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rgb="FF0070C0"/>
      <name val="Times New Roman"/>
      <family val="1"/>
    </font>
    <font>
      <sz val="12"/>
      <color rgb="FF000000"/>
      <name val="Times New Roman"/>
      <family val="1"/>
    </font>
    <font>
      <i/>
      <sz val="12"/>
      <color rgb="FFFF0000"/>
      <name val="Times New Roman"/>
      <family val="1"/>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1" fillId="2" borderId="2" applyNumberFormat="0" applyAlignment="0" applyProtection="0"/>
    <xf numFmtId="0" fontId="52"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38"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3" fillId="0" borderId="6" applyNumberFormat="0" applyFill="0" applyAlignment="0" applyProtection="0"/>
    <xf numFmtId="0" fontId="54" fillId="20" borderId="7" applyNumberFormat="0" applyAlignment="0" applyProtection="0"/>
    <xf numFmtId="0" fontId="12" fillId="0" borderId="0" applyNumberFormat="0" applyFill="0" applyBorder="0" applyAlignment="0" applyProtection="0"/>
    <xf numFmtId="0" fontId="55" fillId="21" borderId="0" applyNumberFormat="0" applyBorder="0" applyAlignment="0" applyProtection="0"/>
    <xf numFmtId="0" fontId="2" fillId="0" borderId="0" applyNumberFormat="0" applyFill="0" applyBorder="0" applyAlignment="0" applyProtection="0"/>
    <xf numFmtId="0" fontId="56" fillId="22" borderId="0" applyNumberFormat="0" applyBorder="0" applyAlignment="0" applyProtection="0"/>
    <xf numFmtId="0" fontId="5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4" borderId="0" applyNumberFormat="0" applyBorder="0" applyAlignment="0" applyProtection="0"/>
  </cellStyleXfs>
  <cellXfs count="167">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0" fillId="0" borderId="0" xfId="0" applyFont="1" applyFill="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9" fillId="0" borderId="0" xfId="0" applyFont="1" applyFill="1" applyBorder="1" applyAlignment="1">
      <alignment/>
    </xf>
    <xf numFmtId="198" fontId="3" fillId="0" borderId="0" xfId="0" applyNumberFormat="1" applyFont="1" applyFill="1" applyAlignment="1">
      <alignment horizontal="right" wrapText="1"/>
    </xf>
    <xf numFmtId="2" fontId="3" fillId="0" borderId="0" xfId="0" applyNumberFormat="1" applyFont="1" applyFill="1" applyAlignment="1">
      <alignment wrapText="1"/>
    </xf>
    <xf numFmtId="0" fontId="13" fillId="0" borderId="0" xfId="0" applyFont="1" applyFill="1" applyAlignment="1">
      <alignment horizontal="center"/>
    </xf>
    <xf numFmtId="0" fontId="13" fillId="0" borderId="0" xfId="0" applyFont="1" applyFill="1" applyAlignment="1">
      <alignment/>
    </xf>
    <xf numFmtId="198" fontId="14" fillId="0" borderId="0" xfId="0" applyNumberFormat="1" applyFont="1" applyFill="1" applyAlignment="1">
      <alignment/>
    </xf>
    <xf numFmtId="195" fontId="8" fillId="0" borderId="0" xfId="0" applyNumberFormat="1" applyFont="1" applyFill="1" applyAlignment="1">
      <alignment horizontal="right" wrapText="1"/>
    </xf>
    <xf numFmtId="0" fontId="61"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0" fontId="62" fillId="0" borderId="0" xfId="0" applyFont="1" applyAlignment="1">
      <alignment wrapText="1"/>
    </xf>
    <xf numFmtId="0" fontId="5" fillId="25" borderId="10" xfId="0"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horizontal="center"/>
    </xf>
    <xf numFmtId="0" fontId="9" fillId="26" borderId="0" xfId="0" applyFont="1" applyFill="1" applyBorder="1" applyAlignment="1">
      <alignment horizontal="left" wrapText="1"/>
    </xf>
    <xf numFmtId="49" fontId="18" fillId="0" borderId="0" xfId="0" applyNumberFormat="1" applyFont="1" applyFill="1" applyBorder="1" applyAlignment="1">
      <alignment horizontal="center"/>
    </xf>
    <xf numFmtId="0" fontId="9" fillId="0" borderId="0" xfId="0" applyFont="1" applyFill="1" applyBorder="1" applyAlignment="1">
      <alignment horizontal="left" wrapText="1"/>
    </xf>
    <xf numFmtId="198" fontId="9" fillId="0" borderId="0" xfId="0" applyNumberFormat="1" applyFont="1" applyFill="1" applyBorder="1" applyAlignment="1">
      <alignment wrapText="1"/>
    </xf>
    <xf numFmtId="198" fontId="9" fillId="0" borderId="0" xfId="0" applyNumberFormat="1" applyFont="1" applyFill="1" applyBorder="1" applyAlignment="1">
      <alignment/>
    </xf>
    <xf numFmtId="49" fontId="5" fillId="0" borderId="0" xfId="0" applyNumberFormat="1" applyFont="1" applyFill="1" applyBorder="1" applyAlignment="1">
      <alignment horizontal="center"/>
    </xf>
    <xf numFmtId="0" fontId="17" fillId="0" borderId="0" xfId="0" applyFont="1" applyFill="1" applyBorder="1" applyAlignment="1">
      <alignment wrapText="1"/>
    </xf>
    <xf numFmtId="0" fontId="6" fillId="0" borderId="0" xfId="0" applyFont="1" applyFill="1" applyBorder="1" applyAlignment="1">
      <alignment horizontal="left" wrapText="1"/>
    </xf>
    <xf numFmtId="0" fontId="5" fillId="0" borderId="0" xfId="0" applyFont="1" applyFill="1" applyBorder="1" applyAlignment="1">
      <alignment vertical="center" wrapText="1"/>
    </xf>
    <xf numFmtId="0" fontId="18"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5" fillId="0" borderId="0" xfId="0" applyFont="1" applyAlignment="1">
      <alignment wrapText="1"/>
    </xf>
    <xf numFmtId="0" fontId="9"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9" fillId="0" borderId="0" xfId="0" applyNumberFormat="1" applyFont="1" applyFill="1" applyBorder="1" applyAlignment="1">
      <alignment horizontal="center" wrapText="1"/>
    </xf>
    <xf numFmtId="0" fontId="5" fillId="0" borderId="0" xfId="0" applyFont="1" applyAlignment="1">
      <alignment/>
    </xf>
    <xf numFmtId="1" fontId="9"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98" fontId="18" fillId="0" borderId="0" xfId="0" applyNumberFormat="1" applyFont="1" applyFill="1" applyBorder="1" applyAlignment="1">
      <alignment wrapText="1"/>
    </xf>
    <xf numFmtId="1" fontId="9"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0" fontId="17" fillId="0" borderId="0" xfId="0" applyFont="1" applyFill="1" applyBorder="1" applyAlignment="1">
      <alignment horizontal="left" wrapText="1"/>
    </xf>
    <xf numFmtId="49" fontId="6" fillId="0" borderId="0" xfId="0" applyNumberFormat="1" applyFont="1" applyFill="1" applyAlignment="1">
      <alignment horizontal="center"/>
    </xf>
    <xf numFmtId="49" fontId="9" fillId="0" borderId="0" xfId="0" applyNumberFormat="1" applyFont="1" applyFill="1" applyAlignment="1">
      <alignment horizontal="center"/>
    </xf>
    <xf numFmtId="0" fontId="20" fillId="0" borderId="0" xfId="0" applyFont="1" applyFill="1" applyBorder="1" applyAlignment="1">
      <alignment/>
    </xf>
    <xf numFmtId="0" fontId="15" fillId="0" borderId="0" xfId="0" applyFont="1" applyFill="1" applyBorder="1" applyAlignment="1">
      <alignment/>
    </xf>
    <xf numFmtId="0" fontId="9" fillId="26" borderId="0" xfId="0" applyFont="1" applyFill="1" applyBorder="1" applyAlignment="1">
      <alignment wrapText="1"/>
    </xf>
    <xf numFmtId="0" fontId="63" fillId="0" borderId="0" xfId="0" applyFont="1" applyFill="1" applyBorder="1" applyAlignment="1">
      <alignment horizontal="left" wrapText="1"/>
    </xf>
    <xf numFmtId="0" fontId="63" fillId="0" borderId="0" xfId="0" applyFont="1" applyFill="1" applyBorder="1" applyAlignment="1">
      <alignment wrapText="1"/>
    </xf>
    <xf numFmtId="0" fontId="6" fillId="0" borderId="0" xfId="0" applyFont="1" applyAlignment="1">
      <alignment wrapText="1"/>
    </xf>
    <xf numFmtId="0" fontId="9" fillId="0" borderId="0" xfId="0" applyFont="1" applyFill="1" applyBorder="1" applyAlignment="1">
      <alignment horizontal="center"/>
    </xf>
    <xf numFmtId="0" fontId="9" fillId="27" borderId="0" xfId="0" applyFont="1" applyFill="1" applyBorder="1" applyAlignment="1">
      <alignment wrapText="1"/>
    </xf>
    <xf numFmtId="0" fontId="5" fillId="0" borderId="0" xfId="0" applyFont="1" applyFill="1" applyAlignment="1">
      <alignment/>
    </xf>
    <xf numFmtId="0" fontId="18" fillId="0" borderId="0" xfId="0" applyFont="1" applyFill="1" applyBorder="1" applyAlignment="1">
      <alignment horizontal="left" wrapText="1"/>
    </xf>
    <xf numFmtId="0" fontId="18" fillId="0" borderId="0" xfId="0" applyFont="1" applyFill="1" applyBorder="1" applyAlignment="1">
      <alignment wrapText="1"/>
    </xf>
    <xf numFmtId="0" fontId="18" fillId="0" borderId="0" xfId="0" applyFont="1" applyFill="1" applyBorder="1" applyAlignment="1">
      <alignment horizontal="center"/>
    </xf>
    <xf numFmtId="198" fontId="18" fillId="0" borderId="0" xfId="0" applyNumberFormat="1" applyFont="1" applyFill="1" applyBorder="1" applyAlignment="1">
      <alignment/>
    </xf>
    <xf numFmtId="3" fontId="5" fillId="0" borderId="0" xfId="0" applyNumberFormat="1" applyFont="1" applyFill="1" applyBorder="1" applyAlignment="1">
      <alignment wrapText="1"/>
    </xf>
    <xf numFmtId="3" fontId="9" fillId="0" borderId="0" xfId="0" applyNumberFormat="1" applyFont="1" applyFill="1" applyBorder="1" applyAlignment="1">
      <alignment wrapText="1"/>
    </xf>
    <xf numFmtId="3" fontId="17" fillId="0" borderId="0" xfId="0" applyNumberFormat="1" applyFont="1" applyFill="1" applyBorder="1" applyAlignment="1" applyProtection="1">
      <alignment/>
      <protection locked="0"/>
    </xf>
    <xf numFmtId="3" fontId="19" fillId="0" borderId="0" xfId="0" applyNumberFormat="1" applyFont="1" applyFill="1" applyBorder="1" applyAlignment="1" applyProtection="1">
      <alignment/>
      <protection locked="0"/>
    </xf>
    <xf numFmtId="3" fontId="6" fillId="0" borderId="0" xfId="0" applyNumberFormat="1" applyFont="1" applyFill="1" applyBorder="1" applyAlignment="1">
      <alignment wrapText="1"/>
    </xf>
    <xf numFmtId="3" fontId="15" fillId="0" borderId="0" xfId="0" applyNumberFormat="1" applyFont="1" applyFill="1" applyBorder="1" applyAlignment="1">
      <alignment wrapText="1"/>
    </xf>
    <xf numFmtId="3" fontId="20" fillId="0" borderId="0" xfId="0" applyNumberFormat="1" applyFont="1" applyFill="1" applyBorder="1" applyAlignment="1">
      <alignment wrapText="1"/>
    </xf>
    <xf numFmtId="3" fontId="18" fillId="0" borderId="0" xfId="0" applyNumberFormat="1" applyFont="1" applyFill="1" applyBorder="1" applyAlignment="1">
      <alignment wrapText="1"/>
    </xf>
    <xf numFmtId="3" fontId="5" fillId="0" borderId="0" xfId="0" applyNumberFormat="1" applyFont="1" applyFill="1" applyAlignment="1">
      <alignment horizontal="right" wrapText="1"/>
    </xf>
    <xf numFmtId="3" fontId="5" fillId="0" borderId="0" xfId="0" applyNumberFormat="1" applyFont="1" applyFill="1" applyBorder="1" applyAlignment="1" applyProtection="1">
      <alignment/>
      <protection locked="0"/>
    </xf>
    <xf numFmtId="3" fontId="6" fillId="0" borderId="0" xfId="0" applyNumberFormat="1" applyFont="1" applyFill="1" applyAlignment="1">
      <alignment horizontal="right"/>
    </xf>
    <xf numFmtId="3" fontId="6" fillId="0" borderId="0" xfId="0" applyNumberFormat="1" applyFont="1" applyFill="1" applyAlignment="1">
      <alignment horizontal="right" wrapText="1"/>
    </xf>
    <xf numFmtId="3" fontId="21" fillId="0" borderId="0" xfId="0" applyNumberFormat="1" applyFont="1" applyFill="1" applyBorder="1" applyAlignment="1">
      <alignment wrapText="1"/>
    </xf>
    <xf numFmtId="3" fontId="5" fillId="25" borderId="0" xfId="0" applyNumberFormat="1" applyFont="1" applyFill="1" applyBorder="1" applyAlignment="1">
      <alignment wrapText="1"/>
    </xf>
    <xf numFmtId="3" fontId="6" fillId="0" borderId="0"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3" fontId="9" fillId="0" borderId="0" xfId="0" applyNumberFormat="1" applyFont="1" applyFill="1" applyBorder="1" applyAlignment="1">
      <alignment horizontal="right" wrapText="1"/>
    </xf>
    <xf numFmtId="3" fontId="3" fillId="0" borderId="0" xfId="0" applyNumberFormat="1" applyFont="1" applyFill="1" applyAlignment="1">
      <alignment wrapText="1"/>
    </xf>
    <xf numFmtId="3" fontId="3" fillId="0" borderId="0" xfId="0" applyNumberFormat="1" applyFont="1" applyFill="1" applyAlignment="1">
      <alignment horizontal="right" wrapText="1"/>
    </xf>
    <xf numFmtId="1" fontId="3" fillId="0" borderId="0" xfId="0" applyNumberFormat="1" applyFont="1" applyFill="1" applyAlignment="1">
      <alignment horizontal="right" wrapText="1"/>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xf>
    <xf numFmtId="2" fontId="13"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wrapText="1"/>
    </xf>
    <xf numFmtId="0" fontId="4" fillId="0" borderId="0" xfId="0" applyFont="1" applyFill="1" applyAlignment="1">
      <alignment horizontal="left"/>
    </xf>
    <xf numFmtId="198" fontId="13" fillId="0" borderId="0" xfId="0" applyNumberFormat="1" applyFont="1" applyFill="1" applyAlignment="1">
      <alignment wrapText="1"/>
    </xf>
    <xf numFmtId="198" fontId="28" fillId="0" borderId="0" xfId="0" applyNumberFormat="1" applyFont="1" applyFill="1" applyAlignment="1">
      <alignment wrapText="1"/>
    </xf>
    <xf numFmtId="0" fontId="29" fillId="0" borderId="0" xfId="0" applyFont="1" applyFill="1" applyAlignment="1">
      <alignment/>
    </xf>
    <xf numFmtId="0" fontId="29" fillId="0" borderId="0" xfId="0" applyFont="1" applyFill="1" applyAlignment="1">
      <alignment horizontal="center"/>
    </xf>
    <xf numFmtId="0" fontId="29" fillId="0" borderId="0" xfId="0" applyFont="1" applyFill="1" applyAlignment="1">
      <alignment wrapText="1"/>
    </xf>
    <xf numFmtId="3" fontId="29" fillId="0" borderId="0" xfId="0" applyNumberFormat="1"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29" fillId="0" borderId="0" xfId="0" applyFont="1" applyFill="1" applyAlignment="1">
      <alignment horizontal="left" wrapText="1"/>
    </xf>
    <xf numFmtId="3" fontId="29" fillId="0" borderId="0" xfId="0" applyNumberFormat="1" applyFont="1" applyFill="1" applyAlignment="1">
      <alignment horizontal="right" wrapText="1"/>
    </xf>
    <xf numFmtId="198" fontId="29" fillId="0" borderId="0" xfId="0" applyNumberFormat="1" applyFont="1" applyFill="1" applyBorder="1" applyAlignment="1">
      <alignment wrapText="1"/>
    </xf>
    <xf numFmtId="0" fontId="14" fillId="0" borderId="0" xfId="0" applyFont="1" applyFill="1" applyAlignment="1">
      <alignment/>
    </xf>
    <xf numFmtId="49" fontId="13" fillId="0" borderId="0" xfId="0" applyNumberFormat="1" applyFont="1" applyFill="1" applyAlignment="1">
      <alignment horizontal="right" wrapText="1"/>
    </xf>
    <xf numFmtId="198" fontId="3" fillId="0" borderId="11" xfId="0" applyNumberFormat="1" applyFont="1" applyFill="1" applyBorder="1" applyAlignment="1">
      <alignment horizontal="right" wrapText="1"/>
    </xf>
    <xf numFmtId="3" fontId="3" fillId="0" borderId="12" xfId="0" applyNumberFormat="1" applyFont="1" applyFill="1" applyBorder="1" applyAlignment="1">
      <alignment horizontal="right" wrapText="1"/>
    </xf>
    <xf numFmtId="195" fontId="3" fillId="0" borderId="0"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0" fontId="0" fillId="0" borderId="14" xfId="0" applyFont="1" applyFill="1" applyBorder="1" applyAlignment="1">
      <alignment wrapText="1"/>
    </xf>
    <xf numFmtId="0" fontId="3" fillId="0" borderId="15" xfId="0" applyFont="1" applyFill="1" applyBorder="1" applyAlignment="1">
      <alignment wrapText="1"/>
    </xf>
    <xf numFmtId="3" fontId="3" fillId="0" borderId="16" xfId="0" applyNumberFormat="1" applyFont="1" applyFill="1" applyBorder="1" applyAlignment="1">
      <alignment wrapText="1"/>
    </xf>
    <xf numFmtId="0" fontId="3" fillId="0" borderId="0" xfId="0" applyFont="1" applyFill="1" applyAlignment="1">
      <alignment horizontal="right" wrapText="1"/>
    </xf>
    <xf numFmtId="0" fontId="9" fillId="0" borderId="0" xfId="0" applyFont="1" applyAlignment="1">
      <alignment/>
    </xf>
    <xf numFmtId="3" fontId="8" fillId="0" borderId="0" xfId="0" applyNumberFormat="1" applyFont="1" applyFill="1" applyAlignment="1">
      <alignment wrapText="1"/>
    </xf>
    <xf numFmtId="49" fontId="30" fillId="0" borderId="17" xfId="0" applyNumberFormat="1" applyFont="1" applyFill="1" applyBorder="1" applyAlignment="1">
      <alignment horizontal="right" wrapText="1"/>
    </xf>
    <xf numFmtId="195" fontId="8" fillId="0" borderId="11" xfId="0" applyNumberFormat="1" applyFont="1" applyFill="1" applyBorder="1" applyAlignment="1">
      <alignment horizontal="right" wrapText="1"/>
    </xf>
    <xf numFmtId="49" fontId="5" fillId="0" borderId="18" xfId="0" applyNumberFormat="1" applyFont="1" applyFill="1" applyBorder="1" applyAlignment="1">
      <alignment horizontal="right" wrapText="1"/>
    </xf>
    <xf numFmtId="198" fontId="3" fillId="0" borderId="0" xfId="0" applyNumberFormat="1" applyFont="1" applyFill="1" applyBorder="1" applyAlignment="1">
      <alignment wrapText="1"/>
    </xf>
    <xf numFmtId="3" fontId="3" fillId="0" borderId="13" xfId="0" applyNumberFormat="1" applyFont="1" applyFill="1" applyBorder="1" applyAlignment="1">
      <alignment wrapText="1"/>
    </xf>
    <xf numFmtId="49" fontId="13" fillId="0" borderId="18" xfId="0" applyNumberFormat="1" applyFont="1" applyFill="1" applyBorder="1" applyAlignment="1">
      <alignment horizontal="right" wrapText="1"/>
    </xf>
    <xf numFmtId="0" fontId="3" fillId="0" borderId="0" xfId="0" applyFont="1" applyFill="1" applyBorder="1" applyAlignment="1">
      <alignment wrapText="1"/>
    </xf>
    <xf numFmtId="49" fontId="13" fillId="0" borderId="14" xfId="0" applyNumberFormat="1" applyFont="1" applyFill="1" applyBorder="1" applyAlignment="1">
      <alignment horizontal="right" wrapText="1"/>
    </xf>
    <xf numFmtId="3" fontId="8" fillId="0" borderId="0" xfId="0" applyNumberFormat="1" applyFont="1" applyFill="1" applyBorder="1" applyAlignment="1">
      <alignment wrapText="1"/>
    </xf>
    <xf numFmtId="3" fontId="9" fillId="0" borderId="0" xfId="0" applyNumberFormat="1" applyFont="1" applyFill="1" applyBorder="1" applyAlignment="1">
      <alignment/>
    </xf>
    <xf numFmtId="0" fontId="5" fillId="25" borderId="19" xfId="0" applyNumberFormat="1" applyFont="1" applyFill="1" applyBorder="1" applyAlignment="1" applyProtection="1">
      <alignment vertical="top" wrapText="1"/>
      <protection/>
    </xf>
    <xf numFmtId="0" fontId="5" fillId="25" borderId="10" xfId="0" applyNumberFormat="1" applyFont="1" applyFill="1" applyBorder="1" applyAlignment="1" applyProtection="1">
      <alignment vertical="top" wrapText="1"/>
      <protection/>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196" fontId="5" fillId="0" borderId="0" xfId="0" applyNumberFormat="1" applyFont="1" applyFill="1" applyBorder="1" applyAlignment="1">
      <alignment wrapText="1"/>
    </xf>
    <xf numFmtId="196" fontId="9" fillId="0" borderId="0" xfId="0" applyNumberFormat="1" applyFont="1" applyFill="1" applyBorder="1" applyAlignment="1">
      <alignment wrapText="1"/>
    </xf>
    <xf numFmtId="3" fontId="5" fillId="0" borderId="0" xfId="0" applyNumberFormat="1" applyFont="1" applyFill="1" applyBorder="1" applyAlignment="1">
      <alignment/>
    </xf>
    <xf numFmtId="188" fontId="5" fillId="0" borderId="0" xfId="0" applyNumberFormat="1" applyFont="1" applyFill="1" applyBorder="1" applyAlignment="1">
      <alignment/>
    </xf>
    <xf numFmtId="196" fontId="6" fillId="0" borderId="0" xfId="0" applyNumberFormat="1" applyFont="1" applyFill="1" applyBorder="1" applyAlignment="1">
      <alignment wrapText="1"/>
    </xf>
    <xf numFmtId="188" fontId="9" fillId="0" borderId="0" xfId="0" applyNumberFormat="1" applyFont="1" applyFill="1" applyBorder="1" applyAlignment="1">
      <alignment/>
    </xf>
    <xf numFmtId="196" fontId="17" fillId="0" borderId="0" xfId="0" applyNumberFormat="1" applyFont="1" applyFill="1" applyBorder="1" applyAlignment="1" applyProtection="1">
      <alignment/>
      <protection locked="0"/>
    </xf>
    <xf numFmtId="188" fontId="6" fillId="0" borderId="0" xfId="0" applyNumberFormat="1" applyFont="1" applyFill="1" applyBorder="1" applyAlignment="1">
      <alignment/>
    </xf>
    <xf numFmtId="196" fontId="31" fillId="0" borderId="0" xfId="0" applyNumberFormat="1" applyFont="1" applyFill="1" applyBorder="1" applyAlignment="1" applyProtection="1">
      <alignment/>
      <protection locked="0"/>
    </xf>
    <xf numFmtId="196" fontId="9" fillId="0" borderId="0" xfId="0" applyNumberFormat="1" applyFont="1" applyFill="1" applyBorder="1" applyAlignment="1">
      <alignment horizontal="right" wrapText="1"/>
    </xf>
    <xf numFmtId="196" fontId="29" fillId="0" borderId="0" xfId="0" applyNumberFormat="1" applyFont="1" applyFill="1" applyAlignment="1">
      <alignment wrapText="1"/>
    </xf>
    <xf numFmtId="196" fontId="29" fillId="0" borderId="0" xfId="0" applyNumberFormat="1" applyFont="1" applyFill="1" applyAlignment="1">
      <alignment horizontal="right" wrapText="1"/>
    </xf>
    <xf numFmtId="198" fontId="5" fillId="0" borderId="0" xfId="0" applyNumberFormat="1" applyFont="1" applyFill="1" applyAlignment="1">
      <alignment horizontal="right" wrapText="1"/>
    </xf>
    <xf numFmtId="3" fontId="5" fillId="0" borderId="17" xfId="0" applyNumberFormat="1" applyFont="1" applyFill="1" applyBorder="1" applyAlignment="1">
      <alignment horizontal="right" wrapText="1"/>
    </xf>
    <xf numFmtId="3" fontId="9" fillId="0" borderId="12" xfId="0" applyNumberFormat="1" applyFont="1" applyFill="1" applyBorder="1" applyAlignment="1">
      <alignment horizontal="right" wrapText="1"/>
    </xf>
    <xf numFmtId="195" fontId="5" fillId="0" borderId="0" xfId="0" applyNumberFormat="1" applyFont="1" applyFill="1" applyAlignment="1">
      <alignment horizontal="right" wrapText="1"/>
    </xf>
    <xf numFmtId="1" fontId="5" fillId="0" borderId="18" xfId="0" applyNumberFormat="1" applyFont="1" applyFill="1" applyBorder="1" applyAlignment="1">
      <alignment horizontal="right" wrapText="1"/>
    </xf>
    <xf numFmtId="49" fontId="4" fillId="0" borderId="0" xfId="0" applyNumberFormat="1" applyFont="1" applyFill="1" applyAlignment="1">
      <alignment horizontal="center" wrapText="1"/>
    </xf>
    <xf numFmtId="198" fontId="13" fillId="0" borderId="0" xfId="0" applyNumberFormat="1" applyFont="1" applyFill="1" applyAlignment="1">
      <alignment horizontal="left" wrapText="1"/>
    </xf>
    <xf numFmtId="0" fontId="5" fillId="25" borderId="20" xfId="0" applyNumberFormat="1" applyFont="1" applyFill="1" applyBorder="1" applyAlignment="1" applyProtection="1">
      <alignment horizontal="center" vertical="top" wrapText="1"/>
      <protection/>
    </xf>
    <xf numFmtId="0" fontId="5" fillId="25" borderId="21" xfId="0" applyNumberFormat="1" applyFont="1" applyFill="1" applyBorder="1" applyAlignment="1" applyProtection="1">
      <alignment horizontal="center" vertical="top" wrapText="1"/>
      <protection/>
    </xf>
    <xf numFmtId="0" fontId="5" fillId="25" borderId="22" xfId="0" applyNumberFormat="1" applyFont="1" applyFill="1" applyBorder="1" applyAlignment="1" applyProtection="1">
      <alignment horizontal="center" vertical="top" wrapText="1"/>
      <protection/>
    </xf>
    <xf numFmtId="0" fontId="5" fillId="25" borderId="19" xfId="0" applyNumberFormat="1" applyFont="1" applyFill="1" applyBorder="1" applyAlignment="1" applyProtection="1">
      <alignment horizontal="center" vertical="top" wrapText="1"/>
      <protection/>
    </xf>
    <xf numFmtId="0" fontId="5" fillId="25" borderId="23" xfId="0" applyNumberFormat="1" applyFont="1" applyFill="1" applyBorder="1" applyAlignment="1" applyProtection="1">
      <alignment horizontal="center" vertical="top" wrapText="1"/>
      <protection/>
    </xf>
    <xf numFmtId="0" fontId="5" fillId="25" borderId="24" xfId="0" applyNumberFormat="1" applyFont="1" applyFill="1" applyBorder="1" applyAlignment="1" applyProtection="1">
      <alignment horizontal="center" vertical="top" wrapText="1"/>
      <protection/>
    </xf>
    <xf numFmtId="0" fontId="5" fillId="25" borderId="10" xfId="0" applyNumberFormat="1" applyFont="1" applyFill="1" applyBorder="1" applyAlignment="1" applyProtection="1">
      <alignment horizontal="center" vertical="top" wrapText="1"/>
      <protection/>
    </xf>
    <xf numFmtId="2" fontId="13" fillId="0" borderId="0" xfId="0" applyNumberFormat="1"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74"/>
  <sheetViews>
    <sheetView tabSelected="1" view="pageBreakPreview" zoomScale="72" zoomScaleNormal="50" zoomScaleSheetLayoutView="72" zoomScalePageLayoutView="0" workbookViewId="0" topLeftCell="F1">
      <selection activeCell="I343" sqref="I343"/>
    </sheetView>
  </sheetViews>
  <sheetFormatPr defaultColWidth="9.00390625" defaultRowHeight="12.75"/>
  <cols>
    <col min="1" max="1" width="4.00390625" style="2" hidden="1" customWidth="1"/>
    <col min="2" max="2" width="8.25390625" style="2" hidden="1" customWidth="1"/>
    <col min="3" max="3" width="14.00390625" style="9" customWidth="1"/>
    <col min="4" max="4" width="13.375" style="9" customWidth="1"/>
    <col min="5" max="5" width="14.00390625" style="9" customWidth="1"/>
    <col min="6" max="6" width="66.625" style="1" customWidth="1"/>
    <col min="7" max="8" width="14.625" style="1" customWidth="1"/>
    <col min="9" max="9" width="12.125" style="1" customWidth="1"/>
    <col min="10" max="10" width="8.00390625" style="1" customWidth="1"/>
    <col min="11" max="11" width="17.875" style="16" hidden="1" customWidth="1"/>
    <col min="12" max="12" width="13.875" style="1" customWidth="1"/>
    <col min="13" max="13" width="14.125" style="1" customWidth="1"/>
    <col min="14" max="14" width="11.875" style="5" customWidth="1"/>
    <col min="15" max="15" width="11.875" style="1" customWidth="1"/>
    <col min="16" max="16" width="7.75390625" style="1" customWidth="1"/>
    <col min="17" max="17" width="4.625" style="1" hidden="1" customWidth="1"/>
    <col min="18" max="18" width="14.125" style="1" customWidth="1"/>
    <col min="19" max="19" width="14.25390625" style="8" customWidth="1"/>
    <col min="20" max="20" width="13.25390625" style="2" customWidth="1"/>
    <col min="21" max="21" width="11.375" style="2" customWidth="1"/>
    <col min="22" max="22" width="8.00390625" style="2" customWidth="1"/>
    <col min="23" max="16384" width="9.125" style="2" customWidth="1"/>
  </cols>
  <sheetData>
    <row r="1" spans="3:19" s="3" customFormat="1" ht="30.75" customHeight="1">
      <c r="C1" s="93"/>
      <c r="D1" s="93"/>
      <c r="E1" s="93"/>
      <c r="F1" s="94"/>
      <c r="G1" s="94"/>
      <c r="H1" s="94"/>
      <c r="I1" s="94"/>
      <c r="J1" s="94"/>
      <c r="K1" s="95"/>
      <c r="L1" s="94"/>
      <c r="M1" s="94"/>
      <c r="N1" s="96"/>
      <c r="O1" s="96"/>
      <c r="P1" s="96" t="s">
        <v>582</v>
      </c>
      <c r="S1" s="99"/>
    </row>
    <row r="2" spans="3:19" s="3" customFormat="1" ht="24.75" customHeight="1">
      <c r="C2" s="93"/>
      <c r="D2" s="93"/>
      <c r="E2" s="93"/>
      <c r="F2" s="94"/>
      <c r="G2" s="94"/>
      <c r="H2" s="94"/>
      <c r="I2" s="94"/>
      <c r="J2" s="94"/>
      <c r="K2" s="95"/>
      <c r="L2" s="94"/>
      <c r="M2" s="96"/>
      <c r="N2" s="96"/>
      <c r="O2" s="96"/>
      <c r="P2" s="96" t="s">
        <v>523</v>
      </c>
      <c r="R2" s="96"/>
      <c r="S2" s="100"/>
    </row>
    <row r="3" spans="3:19" s="3" customFormat="1" ht="25.5" customHeight="1">
      <c r="C3" s="93"/>
      <c r="D3" s="93"/>
      <c r="E3" s="93"/>
      <c r="F3" s="94"/>
      <c r="G3" s="94"/>
      <c r="H3" s="94"/>
      <c r="I3" s="94"/>
      <c r="J3" s="94"/>
      <c r="K3" s="95"/>
      <c r="L3" s="94"/>
      <c r="M3" s="102"/>
      <c r="N3" s="102"/>
      <c r="O3" s="96"/>
      <c r="P3" s="102" t="s">
        <v>524</v>
      </c>
      <c r="R3" s="96"/>
      <c r="S3" s="99"/>
    </row>
    <row r="4" spans="3:22" s="3" customFormat="1" ht="48.75" customHeight="1">
      <c r="C4" s="157" t="s">
        <v>590</v>
      </c>
      <c r="D4" s="157"/>
      <c r="E4" s="157"/>
      <c r="F4" s="157"/>
      <c r="G4" s="157"/>
      <c r="H4" s="157"/>
      <c r="I4" s="157"/>
      <c r="J4" s="157"/>
      <c r="K4" s="157"/>
      <c r="L4" s="157"/>
      <c r="M4" s="157"/>
      <c r="N4" s="157"/>
      <c r="O4" s="157"/>
      <c r="P4" s="157"/>
      <c r="Q4" s="157"/>
      <c r="R4" s="157"/>
      <c r="S4" s="157"/>
      <c r="T4" s="157"/>
      <c r="U4" s="157"/>
      <c r="V4" s="157"/>
    </row>
    <row r="5" spans="3:22" s="3" customFormat="1" ht="24" customHeight="1">
      <c r="C5" s="98"/>
      <c r="D5" s="98"/>
      <c r="E5" s="98"/>
      <c r="F5" s="101"/>
      <c r="G5" s="101"/>
      <c r="H5" s="101"/>
      <c r="I5" s="101"/>
      <c r="J5" s="101"/>
      <c r="K5" s="101"/>
      <c r="L5" s="101"/>
      <c r="M5" s="101"/>
      <c r="N5" s="101"/>
      <c r="O5" s="101"/>
      <c r="P5" s="101"/>
      <c r="Q5" s="101"/>
      <c r="S5" s="101"/>
      <c r="V5" s="101" t="s">
        <v>578</v>
      </c>
    </row>
    <row r="6" spans="3:22" s="3" customFormat="1" ht="24" customHeight="1">
      <c r="C6" s="159" t="s">
        <v>450</v>
      </c>
      <c r="D6" s="159" t="s">
        <v>451</v>
      </c>
      <c r="E6" s="159" t="s">
        <v>452</v>
      </c>
      <c r="F6" s="159" t="s">
        <v>453</v>
      </c>
      <c r="G6" s="162" t="s">
        <v>447</v>
      </c>
      <c r="H6" s="163"/>
      <c r="I6" s="163"/>
      <c r="J6" s="163"/>
      <c r="K6" s="164"/>
      <c r="L6" s="162" t="s">
        <v>448</v>
      </c>
      <c r="M6" s="163"/>
      <c r="N6" s="163"/>
      <c r="O6" s="163"/>
      <c r="P6" s="163"/>
      <c r="Q6" s="164"/>
      <c r="R6" s="165" t="s">
        <v>11</v>
      </c>
      <c r="S6" s="165"/>
      <c r="T6" s="165"/>
      <c r="U6" s="165"/>
      <c r="V6" s="165"/>
    </row>
    <row r="7" spans="3:22" s="3" customFormat="1" ht="24" customHeight="1">
      <c r="C7" s="160"/>
      <c r="D7" s="160"/>
      <c r="E7" s="160"/>
      <c r="F7" s="160"/>
      <c r="G7" s="159" t="s">
        <v>579</v>
      </c>
      <c r="H7" s="159" t="s">
        <v>583</v>
      </c>
      <c r="I7" s="165" t="s">
        <v>580</v>
      </c>
      <c r="J7" s="165" t="s">
        <v>581</v>
      </c>
      <c r="K7" s="159" t="s">
        <v>1</v>
      </c>
      <c r="L7" s="159" t="s">
        <v>579</v>
      </c>
      <c r="M7" s="159" t="s">
        <v>583</v>
      </c>
      <c r="N7" s="165" t="s">
        <v>580</v>
      </c>
      <c r="O7" s="136" t="s">
        <v>589</v>
      </c>
      <c r="P7" s="165" t="s">
        <v>588</v>
      </c>
      <c r="Q7" s="159"/>
      <c r="R7" s="165" t="s">
        <v>579</v>
      </c>
      <c r="S7" s="165" t="s">
        <v>583</v>
      </c>
      <c r="T7" s="165" t="s">
        <v>580</v>
      </c>
      <c r="U7" s="137" t="s">
        <v>449</v>
      </c>
      <c r="V7" s="165" t="s">
        <v>581</v>
      </c>
    </row>
    <row r="8" spans="3:22" s="3" customFormat="1" ht="24" customHeight="1">
      <c r="C8" s="160"/>
      <c r="D8" s="160"/>
      <c r="E8" s="160"/>
      <c r="F8" s="160"/>
      <c r="G8" s="160"/>
      <c r="H8" s="160"/>
      <c r="I8" s="165"/>
      <c r="J8" s="165"/>
      <c r="K8" s="160"/>
      <c r="L8" s="160"/>
      <c r="M8" s="160"/>
      <c r="N8" s="165"/>
      <c r="O8" s="159" t="s">
        <v>1</v>
      </c>
      <c r="P8" s="165"/>
      <c r="Q8" s="160"/>
      <c r="R8" s="165"/>
      <c r="S8" s="165"/>
      <c r="T8" s="165"/>
      <c r="U8" s="165" t="s">
        <v>1</v>
      </c>
      <c r="V8" s="165"/>
    </row>
    <row r="9" spans="3:22" s="3" customFormat="1" ht="39" customHeight="1">
      <c r="C9" s="161"/>
      <c r="D9" s="161"/>
      <c r="E9" s="161"/>
      <c r="F9" s="161"/>
      <c r="G9" s="161"/>
      <c r="H9" s="161"/>
      <c r="I9" s="165"/>
      <c r="J9" s="165"/>
      <c r="K9" s="161"/>
      <c r="L9" s="161"/>
      <c r="M9" s="161"/>
      <c r="N9" s="165"/>
      <c r="O9" s="161"/>
      <c r="P9" s="165"/>
      <c r="Q9" s="161"/>
      <c r="R9" s="165"/>
      <c r="S9" s="165"/>
      <c r="T9" s="165"/>
      <c r="U9" s="165"/>
      <c r="V9" s="165"/>
    </row>
    <row r="10" spans="3:22" s="3" customFormat="1" ht="24" customHeight="1">
      <c r="C10" s="24">
        <v>1</v>
      </c>
      <c r="D10" s="24">
        <v>2</v>
      </c>
      <c r="E10" s="24">
        <v>3</v>
      </c>
      <c r="F10" s="24">
        <v>4</v>
      </c>
      <c r="G10" s="24">
        <v>5</v>
      </c>
      <c r="H10" s="24">
        <v>6</v>
      </c>
      <c r="I10" s="24">
        <v>7</v>
      </c>
      <c r="J10" s="24">
        <v>8</v>
      </c>
      <c r="K10" s="24">
        <v>9</v>
      </c>
      <c r="L10" s="24">
        <v>9</v>
      </c>
      <c r="M10" s="24">
        <v>10</v>
      </c>
      <c r="N10" s="24">
        <v>11</v>
      </c>
      <c r="O10" s="24">
        <v>12</v>
      </c>
      <c r="P10" s="24">
        <v>13</v>
      </c>
      <c r="Q10" s="24">
        <v>15</v>
      </c>
      <c r="R10" s="24">
        <v>14</v>
      </c>
      <c r="S10" s="138" t="s">
        <v>584</v>
      </c>
      <c r="T10" s="139">
        <v>16</v>
      </c>
      <c r="U10" s="139">
        <v>17</v>
      </c>
      <c r="V10" s="139">
        <v>18</v>
      </c>
    </row>
    <row r="11" spans="3:20" s="6" customFormat="1" ht="42.75" customHeight="1">
      <c r="C11" s="25" t="s">
        <v>330</v>
      </c>
      <c r="D11" s="25"/>
      <c r="E11" s="25"/>
      <c r="F11" s="26" t="s">
        <v>489</v>
      </c>
      <c r="G11" s="4"/>
      <c r="H11" s="4"/>
      <c r="I11" s="4"/>
      <c r="J11" s="4"/>
      <c r="K11" s="4"/>
      <c r="L11" s="4"/>
      <c r="M11" s="4"/>
      <c r="N11" s="4"/>
      <c r="O11" s="4"/>
      <c r="P11" s="4"/>
      <c r="Q11" s="4"/>
      <c r="R11" s="4"/>
      <c r="S11" s="4"/>
      <c r="T11" s="13"/>
    </row>
    <row r="12" spans="3:20" s="7" customFormat="1" ht="39" customHeight="1">
      <c r="C12" s="27" t="s">
        <v>331</v>
      </c>
      <c r="D12" s="27"/>
      <c r="E12" s="27"/>
      <c r="F12" s="69" t="s">
        <v>489</v>
      </c>
      <c r="G12" s="10"/>
      <c r="H12" s="10"/>
      <c r="I12" s="10"/>
      <c r="J12" s="10" t="s">
        <v>16</v>
      </c>
      <c r="K12" s="10"/>
      <c r="L12" s="10"/>
      <c r="M12" s="10"/>
      <c r="N12" s="10"/>
      <c r="O12" s="10"/>
      <c r="P12" s="10"/>
      <c r="Q12" s="10"/>
      <c r="R12" s="10"/>
      <c r="S12" s="10"/>
      <c r="T12" s="46"/>
    </row>
    <row r="13" spans="1:22" s="6" customFormat="1" ht="66" customHeight="1">
      <c r="A13" s="6">
        <v>1</v>
      </c>
      <c r="B13" s="6">
        <v>1</v>
      </c>
      <c r="C13" s="31" t="s">
        <v>332</v>
      </c>
      <c r="D13" s="31" t="s">
        <v>108</v>
      </c>
      <c r="E13" s="31" t="s">
        <v>33</v>
      </c>
      <c r="F13" s="32" t="s">
        <v>509</v>
      </c>
      <c r="G13" s="73">
        <v>23399350</v>
      </c>
      <c r="H13" s="73">
        <v>4789240</v>
      </c>
      <c r="I13" s="73">
        <v>4149000</v>
      </c>
      <c r="J13" s="140">
        <f>I13/G13*100</f>
        <v>17.73126176581828</v>
      </c>
      <c r="K13" s="73"/>
      <c r="L13" s="73">
        <v>14665</v>
      </c>
      <c r="M13" s="73">
        <v>14665</v>
      </c>
      <c r="N13" s="73">
        <v>4665</v>
      </c>
      <c r="O13" s="73"/>
      <c r="P13" s="140">
        <f>N13/L13*100</f>
        <v>31.810433003750425</v>
      </c>
      <c r="Q13" s="73"/>
      <c r="R13" s="73">
        <f>G13+L13</f>
        <v>23414015</v>
      </c>
      <c r="S13" s="73">
        <f>H13+M13</f>
        <v>4803905</v>
      </c>
      <c r="T13" s="142">
        <f>I13+N13</f>
        <v>4153665</v>
      </c>
      <c r="U13" s="142">
        <f>O13</f>
        <v>0</v>
      </c>
      <c r="V13" s="143">
        <f>T13/R13*100</f>
        <v>17.740080033262128</v>
      </c>
    </row>
    <row r="14" spans="3:22" s="7" customFormat="1" ht="29.25" customHeight="1">
      <c r="C14" s="31" t="s">
        <v>350</v>
      </c>
      <c r="D14" s="31" t="s">
        <v>32</v>
      </c>
      <c r="E14" s="31" t="s">
        <v>44</v>
      </c>
      <c r="F14" s="32" t="s">
        <v>351</v>
      </c>
      <c r="G14" s="75">
        <f>SUM(G15:G16)</f>
        <v>74300</v>
      </c>
      <c r="H14" s="75">
        <f>SUM(H15:H16)</f>
        <v>9600</v>
      </c>
      <c r="I14" s="75">
        <f>SUM(I15:I16)</f>
        <v>8970</v>
      </c>
      <c r="J14" s="140">
        <f aca="true" t="shared" si="0" ref="J14:J30">I14/G14*100</f>
        <v>12.072678331090176</v>
      </c>
      <c r="K14" s="75">
        <f>SUM(K15:K16)</f>
        <v>0</v>
      </c>
      <c r="L14" s="75">
        <f>SUM(L15:L16)</f>
        <v>0</v>
      </c>
      <c r="M14" s="73"/>
      <c r="N14" s="76">
        <f>SUM(N15:N16)</f>
        <v>0</v>
      </c>
      <c r="O14" s="76">
        <f>SUM(O15:O16)</f>
        <v>0</v>
      </c>
      <c r="P14" s="140"/>
      <c r="Q14" s="76">
        <f>SUM(Q15:Q16)</f>
        <v>0</v>
      </c>
      <c r="R14" s="73">
        <f aca="true" t="shared" si="1" ref="R14:R26">G14+L14</f>
        <v>74300</v>
      </c>
      <c r="S14" s="73">
        <f aca="true" t="shared" si="2" ref="S14:S26">H14+M14</f>
        <v>9600</v>
      </c>
      <c r="T14" s="142">
        <f aca="true" t="shared" si="3" ref="T14:T26">I14+N14</f>
        <v>8970</v>
      </c>
      <c r="U14" s="142">
        <f aca="true" t="shared" si="4" ref="U14:U26">O14</f>
        <v>0</v>
      </c>
      <c r="V14" s="143">
        <f aca="true" t="shared" si="5" ref="V14:V30">T14/R14*100</f>
        <v>12.072678331090176</v>
      </c>
    </row>
    <row r="15" spans="3:22" s="7" customFormat="1" ht="52.5" customHeight="1">
      <c r="C15" s="11"/>
      <c r="D15" s="11"/>
      <c r="E15" s="11"/>
      <c r="F15" s="33" t="s">
        <v>530</v>
      </c>
      <c r="G15" s="73">
        <v>10000</v>
      </c>
      <c r="H15" s="73"/>
      <c r="I15" s="73"/>
      <c r="J15" s="140">
        <f t="shared" si="0"/>
        <v>0</v>
      </c>
      <c r="K15" s="77"/>
      <c r="L15" s="73"/>
      <c r="M15" s="77"/>
      <c r="N15" s="78"/>
      <c r="O15" s="77"/>
      <c r="P15" s="140"/>
      <c r="Q15" s="77"/>
      <c r="R15" s="73">
        <f t="shared" si="1"/>
        <v>10000</v>
      </c>
      <c r="S15" s="73">
        <f t="shared" si="2"/>
        <v>0</v>
      </c>
      <c r="T15" s="142">
        <f t="shared" si="3"/>
        <v>0</v>
      </c>
      <c r="U15" s="142">
        <f t="shared" si="4"/>
        <v>0</v>
      </c>
      <c r="V15" s="143">
        <f t="shared" si="5"/>
        <v>0</v>
      </c>
    </row>
    <row r="16" spans="3:22" s="7" customFormat="1" ht="25.5" customHeight="1">
      <c r="C16" s="11"/>
      <c r="D16" s="11"/>
      <c r="E16" s="11"/>
      <c r="F16" s="33" t="s">
        <v>355</v>
      </c>
      <c r="G16" s="73">
        <v>64300</v>
      </c>
      <c r="H16" s="73">
        <v>9600</v>
      </c>
      <c r="I16" s="73">
        <v>8970</v>
      </c>
      <c r="J16" s="140">
        <f t="shared" si="0"/>
        <v>13.950233281493002</v>
      </c>
      <c r="K16" s="77"/>
      <c r="L16" s="73"/>
      <c r="M16" s="77"/>
      <c r="N16" s="78"/>
      <c r="O16" s="77"/>
      <c r="P16" s="140"/>
      <c r="Q16" s="77"/>
      <c r="R16" s="73">
        <f t="shared" si="1"/>
        <v>64300</v>
      </c>
      <c r="S16" s="73">
        <f t="shared" si="2"/>
        <v>9600</v>
      </c>
      <c r="T16" s="142">
        <f t="shared" si="3"/>
        <v>8970</v>
      </c>
      <c r="U16" s="142">
        <f t="shared" si="4"/>
        <v>0</v>
      </c>
      <c r="V16" s="143">
        <f t="shared" si="5"/>
        <v>13.950233281493002</v>
      </c>
    </row>
    <row r="17" spans="1:22" s="6" customFormat="1" ht="41.25" customHeight="1" hidden="1">
      <c r="A17" s="14">
        <v>11</v>
      </c>
      <c r="B17" s="6">
        <v>4</v>
      </c>
      <c r="C17" s="31" t="s">
        <v>438</v>
      </c>
      <c r="D17" s="31" t="s">
        <v>127</v>
      </c>
      <c r="E17" s="31" t="s">
        <v>129</v>
      </c>
      <c r="F17" s="34" t="s">
        <v>128</v>
      </c>
      <c r="G17" s="73">
        <f aca="true" t="shared" si="6" ref="G17:G29">H17+K17</f>
        <v>0</v>
      </c>
      <c r="H17" s="75">
        <f>H18</f>
        <v>0</v>
      </c>
      <c r="I17" s="75">
        <f aca="true" t="shared" si="7" ref="I17:Q17">I18</f>
        <v>0</v>
      </c>
      <c r="J17" s="140" t="e">
        <f t="shared" si="0"/>
        <v>#DIV/0!</v>
      </c>
      <c r="K17" s="75">
        <f t="shared" si="7"/>
        <v>0</v>
      </c>
      <c r="L17" s="73">
        <f aca="true" t="shared" si="8" ref="L17:L22">N17+Q17</f>
        <v>0</v>
      </c>
      <c r="M17" s="75">
        <f t="shared" si="7"/>
        <v>0</v>
      </c>
      <c r="N17" s="75">
        <f t="shared" si="7"/>
        <v>0</v>
      </c>
      <c r="O17" s="75">
        <f t="shared" si="7"/>
        <v>0</v>
      </c>
      <c r="P17" s="140"/>
      <c r="Q17" s="75">
        <f t="shared" si="7"/>
        <v>0</v>
      </c>
      <c r="R17" s="73">
        <f t="shared" si="1"/>
        <v>0</v>
      </c>
      <c r="S17" s="73">
        <f t="shared" si="2"/>
        <v>0</v>
      </c>
      <c r="T17" s="142">
        <f t="shared" si="3"/>
        <v>0</v>
      </c>
      <c r="U17" s="142">
        <f t="shared" si="4"/>
        <v>0</v>
      </c>
      <c r="V17" s="143" t="e">
        <f t="shared" si="5"/>
        <v>#DIV/0!</v>
      </c>
    </row>
    <row r="18" spans="1:22" s="7" customFormat="1" ht="62.25" customHeight="1" hidden="1">
      <c r="A18" s="35"/>
      <c r="C18" s="11"/>
      <c r="D18" s="11"/>
      <c r="E18" s="11"/>
      <c r="F18" s="36" t="s">
        <v>432</v>
      </c>
      <c r="G18" s="73">
        <f t="shared" si="6"/>
        <v>0</v>
      </c>
      <c r="H18" s="77"/>
      <c r="I18" s="73"/>
      <c r="J18" s="140" t="e">
        <f t="shared" si="0"/>
        <v>#DIV/0!</v>
      </c>
      <c r="K18" s="77"/>
      <c r="L18" s="73">
        <f t="shared" si="8"/>
        <v>0</v>
      </c>
      <c r="M18" s="73"/>
      <c r="N18" s="78"/>
      <c r="O18" s="77"/>
      <c r="P18" s="140"/>
      <c r="Q18" s="77"/>
      <c r="R18" s="73">
        <f t="shared" si="1"/>
        <v>0</v>
      </c>
      <c r="S18" s="73">
        <f t="shared" si="2"/>
        <v>0</v>
      </c>
      <c r="T18" s="142">
        <f t="shared" si="3"/>
        <v>0</v>
      </c>
      <c r="U18" s="142">
        <f t="shared" si="4"/>
        <v>0</v>
      </c>
      <c r="V18" s="143" t="e">
        <f t="shared" si="5"/>
        <v>#DIV/0!</v>
      </c>
    </row>
    <row r="19" spans="3:22" s="6" customFormat="1" ht="31.5" customHeight="1" hidden="1">
      <c r="C19" s="31" t="s">
        <v>439</v>
      </c>
      <c r="D19" s="31" t="s">
        <v>130</v>
      </c>
      <c r="E19" s="31" t="s">
        <v>35</v>
      </c>
      <c r="F19" s="37" t="s">
        <v>28</v>
      </c>
      <c r="G19" s="73">
        <f t="shared" si="6"/>
        <v>0</v>
      </c>
      <c r="H19" s="75">
        <f>H20</f>
        <v>0</v>
      </c>
      <c r="I19" s="75">
        <f>I20</f>
        <v>0</v>
      </c>
      <c r="J19" s="140" t="e">
        <f t="shared" si="0"/>
        <v>#DIV/0!</v>
      </c>
      <c r="K19" s="75">
        <f>K20</f>
        <v>0</v>
      </c>
      <c r="L19" s="73">
        <f t="shared" si="8"/>
        <v>0</v>
      </c>
      <c r="M19" s="75">
        <f>M20</f>
        <v>0</v>
      </c>
      <c r="N19" s="75">
        <f>N20</f>
        <v>0</v>
      </c>
      <c r="O19" s="75">
        <f>O20</f>
        <v>0</v>
      </c>
      <c r="P19" s="140"/>
      <c r="Q19" s="75">
        <f>Q20</f>
        <v>0</v>
      </c>
      <c r="R19" s="73">
        <f t="shared" si="1"/>
        <v>0</v>
      </c>
      <c r="S19" s="73">
        <f t="shared" si="2"/>
        <v>0</v>
      </c>
      <c r="T19" s="142">
        <f t="shared" si="3"/>
        <v>0</v>
      </c>
      <c r="U19" s="142">
        <f t="shared" si="4"/>
        <v>0</v>
      </c>
      <c r="V19" s="143" t="e">
        <f t="shared" si="5"/>
        <v>#DIV/0!</v>
      </c>
    </row>
    <row r="20" spans="3:22" s="6" customFormat="1" ht="43.5" customHeight="1" hidden="1">
      <c r="C20" s="31"/>
      <c r="D20" s="31"/>
      <c r="E20" s="31"/>
      <c r="F20" s="38" t="s">
        <v>433</v>
      </c>
      <c r="G20" s="73">
        <f t="shared" si="6"/>
        <v>0</v>
      </c>
      <c r="H20" s="73"/>
      <c r="I20" s="73"/>
      <c r="J20" s="140" t="e">
        <f t="shared" si="0"/>
        <v>#DIV/0!</v>
      </c>
      <c r="K20" s="73"/>
      <c r="L20" s="73">
        <f t="shared" si="8"/>
        <v>0</v>
      </c>
      <c r="M20" s="73"/>
      <c r="N20" s="79"/>
      <c r="O20" s="73"/>
      <c r="P20" s="140"/>
      <c r="Q20" s="73"/>
      <c r="R20" s="73">
        <f t="shared" si="1"/>
        <v>0</v>
      </c>
      <c r="S20" s="73">
        <f t="shared" si="2"/>
        <v>0</v>
      </c>
      <c r="T20" s="142">
        <f t="shared" si="3"/>
        <v>0</v>
      </c>
      <c r="U20" s="142">
        <f t="shared" si="4"/>
        <v>0</v>
      </c>
      <c r="V20" s="143" t="e">
        <f t="shared" si="5"/>
        <v>#DIV/0!</v>
      </c>
    </row>
    <row r="21" spans="3:22" s="6" customFormat="1" ht="30" customHeight="1" hidden="1">
      <c r="C21" s="31" t="s">
        <v>352</v>
      </c>
      <c r="D21" s="31" t="s">
        <v>353</v>
      </c>
      <c r="E21" s="31" t="s">
        <v>34</v>
      </c>
      <c r="F21" s="39" t="s">
        <v>354</v>
      </c>
      <c r="G21" s="73">
        <f t="shared" si="6"/>
        <v>0</v>
      </c>
      <c r="H21" s="75">
        <f>H22</f>
        <v>0</v>
      </c>
      <c r="I21" s="75">
        <f>I22</f>
        <v>0</v>
      </c>
      <c r="J21" s="140" t="e">
        <f t="shared" si="0"/>
        <v>#DIV/0!</v>
      </c>
      <c r="K21" s="75">
        <f>K22</f>
        <v>0</v>
      </c>
      <c r="L21" s="73">
        <f t="shared" si="8"/>
        <v>0</v>
      </c>
      <c r="M21" s="75">
        <f>M22</f>
        <v>0</v>
      </c>
      <c r="N21" s="75">
        <f>N22</f>
        <v>0</v>
      </c>
      <c r="O21" s="75">
        <f>O22</f>
        <v>0</v>
      </c>
      <c r="P21" s="140"/>
      <c r="Q21" s="75">
        <f>Q22</f>
        <v>0</v>
      </c>
      <c r="R21" s="73">
        <f t="shared" si="1"/>
        <v>0</v>
      </c>
      <c r="S21" s="73">
        <f t="shared" si="2"/>
        <v>0</v>
      </c>
      <c r="T21" s="142">
        <f t="shared" si="3"/>
        <v>0</v>
      </c>
      <c r="U21" s="142">
        <f t="shared" si="4"/>
        <v>0</v>
      </c>
      <c r="V21" s="143" t="e">
        <f t="shared" si="5"/>
        <v>#DIV/0!</v>
      </c>
    </row>
    <row r="22" spans="3:22" s="6" customFormat="1" ht="31.5" customHeight="1" hidden="1">
      <c r="C22" s="31"/>
      <c r="D22" s="31"/>
      <c r="E22" s="31"/>
      <c r="F22" s="33" t="s">
        <v>355</v>
      </c>
      <c r="G22" s="73">
        <f t="shared" si="6"/>
        <v>0</v>
      </c>
      <c r="H22" s="73"/>
      <c r="I22" s="73"/>
      <c r="J22" s="140" t="e">
        <f t="shared" si="0"/>
        <v>#DIV/0!</v>
      </c>
      <c r="K22" s="73"/>
      <c r="L22" s="73">
        <f t="shared" si="8"/>
        <v>0</v>
      </c>
      <c r="M22" s="73"/>
      <c r="N22" s="79"/>
      <c r="O22" s="73"/>
      <c r="P22" s="140"/>
      <c r="Q22" s="73"/>
      <c r="R22" s="73">
        <f t="shared" si="1"/>
        <v>0</v>
      </c>
      <c r="S22" s="73">
        <f t="shared" si="2"/>
        <v>0</v>
      </c>
      <c r="T22" s="142">
        <f t="shared" si="3"/>
        <v>0</v>
      </c>
      <c r="U22" s="142">
        <f t="shared" si="4"/>
        <v>0</v>
      </c>
      <c r="V22" s="143" t="e">
        <f t="shared" si="5"/>
        <v>#DIV/0!</v>
      </c>
    </row>
    <row r="23" spans="3:22" s="6" customFormat="1" ht="29.25" customHeight="1">
      <c r="C23" s="31" t="s">
        <v>341</v>
      </c>
      <c r="D23" s="31" t="s">
        <v>133</v>
      </c>
      <c r="E23" s="31" t="s">
        <v>81</v>
      </c>
      <c r="F23" s="42" t="s">
        <v>134</v>
      </c>
      <c r="G23" s="75">
        <f>G24</f>
        <v>63000</v>
      </c>
      <c r="H23" s="75">
        <f>H24</f>
        <v>24000</v>
      </c>
      <c r="I23" s="75">
        <f>I24</f>
        <v>14178</v>
      </c>
      <c r="J23" s="140">
        <f t="shared" si="0"/>
        <v>22.504761904761907</v>
      </c>
      <c r="K23" s="75">
        <f>K24</f>
        <v>0</v>
      </c>
      <c r="L23" s="75">
        <f>L24</f>
        <v>0</v>
      </c>
      <c r="M23" s="75">
        <f>M24</f>
        <v>0</v>
      </c>
      <c r="N23" s="75">
        <f>N24</f>
        <v>0</v>
      </c>
      <c r="O23" s="75">
        <f>O24</f>
        <v>0</v>
      </c>
      <c r="P23" s="140"/>
      <c r="Q23" s="75">
        <f>Q24</f>
        <v>0</v>
      </c>
      <c r="R23" s="73">
        <f t="shared" si="1"/>
        <v>63000</v>
      </c>
      <c r="S23" s="73">
        <f t="shared" si="2"/>
        <v>24000</v>
      </c>
      <c r="T23" s="142">
        <f t="shared" si="3"/>
        <v>14178</v>
      </c>
      <c r="U23" s="142">
        <f t="shared" si="4"/>
        <v>0</v>
      </c>
      <c r="V23" s="143">
        <f t="shared" si="5"/>
        <v>22.504761904761907</v>
      </c>
    </row>
    <row r="24" spans="3:22" s="6" customFormat="1" ht="56.25" customHeight="1">
      <c r="C24" s="11"/>
      <c r="D24" s="11"/>
      <c r="E24" s="31"/>
      <c r="F24" s="43" t="s">
        <v>431</v>
      </c>
      <c r="G24" s="73">
        <v>63000</v>
      </c>
      <c r="H24" s="73">
        <v>24000</v>
      </c>
      <c r="I24" s="73">
        <v>14178</v>
      </c>
      <c r="J24" s="140">
        <f t="shared" si="0"/>
        <v>22.504761904761907</v>
      </c>
      <c r="K24" s="73"/>
      <c r="L24" s="73"/>
      <c r="M24" s="77"/>
      <c r="N24" s="78"/>
      <c r="O24" s="77"/>
      <c r="P24" s="140"/>
      <c r="Q24" s="77"/>
      <c r="R24" s="73">
        <f t="shared" si="1"/>
        <v>63000</v>
      </c>
      <c r="S24" s="73">
        <f t="shared" si="2"/>
        <v>24000</v>
      </c>
      <c r="T24" s="142">
        <f t="shared" si="3"/>
        <v>14178</v>
      </c>
      <c r="U24" s="142">
        <f t="shared" si="4"/>
        <v>0</v>
      </c>
      <c r="V24" s="143">
        <f t="shared" si="5"/>
        <v>22.504761904761907</v>
      </c>
    </row>
    <row r="25" spans="3:22" s="6" customFormat="1" ht="43.5" customHeight="1">
      <c r="C25" s="31" t="s">
        <v>352</v>
      </c>
      <c r="D25" s="31" t="s">
        <v>353</v>
      </c>
      <c r="E25" s="31" t="s">
        <v>34</v>
      </c>
      <c r="F25" s="42" t="s">
        <v>354</v>
      </c>
      <c r="G25" s="75">
        <f>G26</f>
        <v>30200</v>
      </c>
      <c r="H25" s="75">
        <f>H26</f>
        <v>0</v>
      </c>
      <c r="I25" s="75">
        <f>I26</f>
        <v>0</v>
      </c>
      <c r="J25" s="140">
        <f t="shared" si="0"/>
        <v>0</v>
      </c>
      <c r="K25" s="75">
        <f>K26</f>
        <v>0</v>
      </c>
      <c r="L25" s="75">
        <f>L26</f>
        <v>0</v>
      </c>
      <c r="M25" s="75">
        <f>M26</f>
        <v>0</v>
      </c>
      <c r="N25" s="75">
        <f>N26</f>
        <v>0</v>
      </c>
      <c r="O25" s="75">
        <f>O26</f>
        <v>0</v>
      </c>
      <c r="P25" s="140"/>
      <c r="Q25" s="77"/>
      <c r="R25" s="73">
        <f t="shared" si="1"/>
        <v>30200</v>
      </c>
      <c r="S25" s="73">
        <f t="shared" si="2"/>
        <v>0</v>
      </c>
      <c r="T25" s="142">
        <f t="shared" si="3"/>
        <v>0</v>
      </c>
      <c r="U25" s="142">
        <f t="shared" si="4"/>
        <v>0</v>
      </c>
      <c r="V25" s="143">
        <f t="shared" si="5"/>
        <v>0</v>
      </c>
    </row>
    <row r="26" spans="3:22" s="6" customFormat="1" ht="29.25" customHeight="1">
      <c r="C26" s="31"/>
      <c r="D26" s="31"/>
      <c r="E26" s="31"/>
      <c r="F26" s="43" t="s">
        <v>529</v>
      </c>
      <c r="G26" s="73">
        <v>30200</v>
      </c>
      <c r="H26" s="73"/>
      <c r="I26" s="73"/>
      <c r="J26" s="140">
        <f t="shared" si="0"/>
        <v>0</v>
      </c>
      <c r="K26" s="73"/>
      <c r="L26" s="73"/>
      <c r="M26" s="77"/>
      <c r="N26" s="78"/>
      <c r="O26" s="77"/>
      <c r="P26" s="140"/>
      <c r="Q26" s="77"/>
      <c r="R26" s="73">
        <f t="shared" si="1"/>
        <v>30200</v>
      </c>
      <c r="S26" s="73">
        <f t="shared" si="2"/>
        <v>0</v>
      </c>
      <c r="T26" s="142">
        <f t="shared" si="3"/>
        <v>0</v>
      </c>
      <c r="U26" s="142">
        <f t="shared" si="4"/>
        <v>0</v>
      </c>
      <c r="V26" s="143">
        <f t="shared" si="5"/>
        <v>0</v>
      </c>
    </row>
    <row r="27" spans="3:22" s="6" customFormat="1" ht="26.25" customHeight="1" hidden="1">
      <c r="C27" s="31" t="s">
        <v>437</v>
      </c>
      <c r="D27" s="31" t="s">
        <v>131</v>
      </c>
      <c r="E27" s="31" t="s">
        <v>32</v>
      </c>
      <c r="F27" s="44" t="s">
        <v>132</v>
      </c>
      <c r="G27" s="73">
        <f t="shared" si="6"/>
        <v>0</v>
      </c>
      <c r="H27" s="75">
        <f>SUM(H28:H29)</f>
        <v>0</v>
      </c>
      <c r="I27" s="75">
        <f>SUM(I28:I29)</f>
        <v>0</v>
      </c>
      <c r="J27" s="73" t="e">
        <f t="shared" si="0"/>
        <v>#DIV/0!</v>
      </c>
      <c r="K27" s="75">
        <f>SUM(K28:K29)</f>
        <v>0</v>
      </c>
      <c r="L27" s="73">
        <f>N27+Q27</f>
        <v>0</v>
      </c>
      <c r="M27" s="73"/>
      <c r="N27" s="76">
        <f>SUM(N28:N29)</f>
        <v>0</v>
      </c>
      <c r="O27" s="76">
        <f>SUM(O28:O29)</f>
        <v>0</v>
      </c>
      <c r="P27" s="140" t="e">
        <f>N27/L27*100</f>
        <v>#DIV/0!</v>
      </c>
      <c r="Q27" s="76">
        <f>SUM(Q28:Q29)</f>
        <v>0</v>
      </c>
      <c r="R27" s="74">
        <f>L27+G27</f>
        <v>0</v>
      </c>
      <c r="S27" s="4"/>
      <c r="V27" s="143" t="e">
        <f t="shared" si="5"/>
        <v>#DIV/0!</v>
      </c>
    </row>
    <row r="28" spans="3:22" s="6" customFormat="1" ht="43.5" customHeight="1" hidden="1">
      <c r="C28" s="31"/>
      <c r="D28" s="31"/>
      <c r="E28" s="31"/>
      <c r="F28" s="45" t="s">
        <v>490</v>
      </c>
      <c r="G28" s="73">
        <f t="shared" si="6"/>
        <v>0</v>
      </c>
      <c r="H28" s="73"/>
      <c r="I28" s="73"/>
      <c r="J28" s="73" t="e">
        <f t="shared" si="0"/>
        <v>#DIV/0!</v>
      </c>
      <c r="K28" s="73"/>
      <c r="L28" s="73">
        <f>N28+Q28</f>
        <v>0</v>
      </c>
      <c r="M28" s="73"/>
      <c r="N28" s="73"/>
      <c r="O28" s="73"/>
      <c r="P28" s="140" t="e">
        <f>N28/L28*100</f>
        <v>#DIV/0!</v>
      </c>
      <c r="Q28" s="73"/>
      <c r="R28" s="74">
        <f>L28+G28</f>
        <v>0</v>
      </c>
      <c r="S28" s="4"/>
      <c r="V28" s="143" t="e">
        <f t="shared" si="5"/>
        <v>#DIV/0!</v>
      </c>
    </row>
    <row r="29" spans="3:22" s="6" customFormat="1" ht="39.75" customHeight="1" hidden="1">
      <c r="C29" s="31"/>
      <c r="D29" s="31"/>
      <c r="E29" s="31"/>
      <c r="F29" s="45" t="s">
        <v>86</v>
      </c>
      <c r="G29" s="73">
        <f t="shared" si="6"/>
        <v>0</v>
      </c>
      <c r="H29" s="73"/>
      <c r="I29" s="73"/>
      <c r="J29" s="73" t="e">
        <f t="shared" si="0"/>
        <v>#DIV/0!</v>
      </c>
      <c r="K29" s="73"/>
      <c r="L29" s="77">
        <f>N29+Q29</f>
        <v>0</v>
      </c>
      <c r="M29" s="77"/>
      <c r="N29" s="77"/>
      <c r="O29" s="77"/>
      <c r="P29" s="140" t="e">
        <f>N29/L29*100</f>
        <v>#DIV/0!</v>
      </c>
      <c r="Q29" s="77"/>
      <c r="R29" s="74">
        <f>L29+G29</f>
        <v>0</v>
      </c>
      <c r="S29" s="10"/>
      <c r="V29" s="143" t="e">
        <f t="shared" si="5"/>
        <v>#DIV/0!</v>
      </c>
    </row>
    <row r="30" spans="3:22" s="6" customFormat="1" ht="31.5" customHeight="1">
      <c r="C30" s="31"/>
      <c r="D30" s="31"/>
      <c r="E30" s="31"/>
      <c r="F30" s="40" t="s">
        <v>5</v>
      </c>
      <c r="G30" s="74">
        <f>G13+G14+G17+G19+G21+G23+G27+G25</f>
        <v>23566850</v>
      </c>
      <c r="H30" s="74">
        <f aca="true" t="shared" si="9" ref="H30:U30">H13+H14+H17+H19+H21+H23+H27+H25</f>
        <v>4822840</v>
      </c>
      <c r="I30" s="74">
        <f t="shared" si="9"/>
        <v>4172148</v>
      </c>
      <c r="J30" s="141">
        <f t="shared" si="0"/>
        <v>17.703460581282606</v>
      </c>
      <c r="K30" s="74">
        <f t="shared" si="9"/>
        <v>0</v>
      </c>
      <c r="L30" s="74">
        <f t="shared" si="9"/>
        <v>14665</v>
      </c>
      <c r="M30" s="74">
        <f t="shared" si="9"/>
        <v>14665</v>
      </c>
      <c r="N30" s="74">
        <f t="shared" si="9"/>
        <v>4665</v>
      </c>
      <c r="O30" s="74">
        <f t="shared" si="9"/>
        <v>0</v>
      </c>
      <c r="P30" s="141">
        <f>N30/L30*100</f>
        <v>31.810433003750425</v>
      </c>
      <c r="Q30" s="74">
        <f t="shared" si="9"/>
        <v>0</v>
      </c>
      <c r="R30" s="74">
        <f t="shared" si="9"/>
        <v>23581515</v>
      </c>
      <c r="S30" s="74">
        <f t="shared" si="9"/>
        <v>4837505</v>
      </c>
      <c r="T30" s="74">
        <f t="shared" si="9"/>
        <v>4176813</v>
      </c>
      <c r="U30" s="74">
        <f t="shared" si="9"/>
        <v>0</v>
      </c>
      <c r="V30" s="143">
        <f t="shared" si="5"/>
        <v>17.712233501537114</v>
      </c>
    </row>
    <row r="31" spans="3:20" s="6" customFormat="1" ht="45.75" customHeight="1">
      <c r="C31" s="25" t="s">
        <v>110</v>
      </c>
      <c r="D31" s="25"/>
      <c r="E31" s="25"/>
      <c r="F31" s="26" t="s">
        <v>491</v>
      </c>
      <c r="G31" s="73"/>
      <c r="H31" s="73"/>
      <c r="I31" s="73"/>
      <c r="J31" s="73"/>
      <c r="K31" s="73"/>
      <c r="L31" s="73"/>
      <c r="M31" s="73"/>
      <c r="N31" s="73"/>
      <c r="O31" s="73"/>
      <c r="P31" s="73"/>
      <c r="Q31" s="73"/>
      <c r="R31" s="74"/>
      <c r="S31" s="4"/>
      <c r="T31" s="13"/>
    </row>
    <row r="32" spans="3:19" s="7" customFormat="1" ht="45.75" customHeight="1">
      <c r="C32" s="27" t="s">
        <v>111</v>
      </c>
      <c r="D32" s="27"/>
      <c r="E32" s="27"/>
      <c r="F32" s="69" t="s">
        <v>492</v>
      </c>
      <c r="G32" s="77"/>
      <c r="H32" s="77"/>
      <c r="I32" s="77"/>
      <c r="J32" s="77"/>
      <c r="K32" s="77"/>
      <c r="L32" s="77"/>
      <c r="M32" s="77"/>
      <c r="N32" s="77"/>
      <c r="O32" s="77"/>
      <c r="P32" s="77"/>
      <c r="Q32" s="77"/>
      <c r="R32" s="80"/>
      <c r="S32" s="10"/>
    </row>
    <row r="33" spans="3:22" s="6" customFormat="1" ht="21.75" customHeight="1">
      <c r="C33" s="25"/>
      <c r="D33" s="25"/>
      <c r="E33" s="25"/>
      <c r="F33" s="21" t="s">
        <v>592</v>
      </c>
      <c r="G33" s="77">
        <f>G41+G43+G44+G46+G47+G63</f>
        <v>47520547</v>
      </c>
      <c r="H33" s="77">
        <f>H41+H43+H44+H46+H47+H63</f>
        <v>11085714</v>
      </c>
      <c r="I33" s="77">
        <f aca="true" t="shared" si="10" ref="I33:Q33">I41+I43+I44+I46+I47+I63</f>
        <v>10848052</v>
      </c>
      <c r="J33" s="144">
        <f>I33/G33*100</f>
        <v>22.828129482600442</v>
      </c>
      <c r="K33" s="77">
        <f t="shared" si="10"/>
        <v>0</v>
      </c>
      <c r="L33" s="77">
        <f t="shared" si="10"/>
        <v>0</v>
      </c>
      <c r="M33" s="77">
        <f t="shared" si="10"/>
        <v>0</v>
      </c>
      <c r="N33" s="77">
        <f t="shared" si="10"/>
        <v>0</v>
      </c>
      <c r="O33" s="77">
        <f t="shared" si="10"/>
        <v>0</v>
      </c>
      <c r="P33" s="77"/>
      <c r="Q33" s="77">
        <f t="shared" si="10"/>
        <v>0</v>
      </c>
      <c r="R33" s="73">
        <f aca="true" t="shared" si="11" ref="R33:T37">G33+L33</f>
        <v>47520547</v>
      </c>
      <c r="S33" s="73">
        <f t="shared" si="11"/>
        <v>11085714</v>
      </c>
      <c r="T33" s="142">
        <f t="shared" si="11"/>
        <v>10848052</v>
      </c>
      <c r="U33" s="142">
        <f>O33</f>
        <v>0</v>
      </c>
      <c r="V33" s="143">
        <f>T33/R33*100</f>
        <v>22.828129482600442</v>
      </c>
    </row>
    <row r="34" spans="1:22" s="6" customFormat="1" ht="63" customHeight="1">
      <c r="A34" s="6">
        <v>2</v>
      </c>
      <c r="B34" s="6">
        <v>7</v>
      </c>
      <c r="C34" s="31" t="s">
        <v>112</v>
      </c>
      <c r="D34" s="31" t="s">
        <v>36</v>
      </c>
      <c r="E34" s="31" t="s">
        <v>33</v>
      </c>
      <c r="F34" s="42" t="s">
        <v>117</v>
      </c>
      <c r="G34" s="73">
        <v>3106800</v>
      </c>
      <c r="H34" s="73">
        <v>758847</v>
      </c>
      <c r="I34" s="73">
        <v>692084</v>
      </c>
      <c r="J34" s="140">
        <f>I34/G34*100</f>
        <v>22.27642590446762</v>
      </c>
      <c r="K34" s="73"/>
      <c r="L34" s="73"/>
      <c r="M34" s="73"/>
      <c r="N34" s="73"/>
      <c r="O34" s="73"/>
      <c r="P34" s="73"/>
      <c r="Q34" s="73"/>
      <c r="R34" s="73">
        <f t="shared" si="11"/>
        <v>3106800</v>
      </c>
      <c r="S34" s="73">
        <f t="shared" si="11"/>
        <v>758847</v>
      </c>
      <c r="T34" s="142">
        <f t="shared" si="11"/>
        <v>692084</v>
      </c>
      <c r="U34" s="142">
        <f>O34</f>
        <v>0</v>
      </c>
      <c r="V34" s="143">
        <f>T34/R34*100</f>
        <v>22.27642590446762</v>
      </c>
    </row>
    <row r="35" spans="3:22" s="14" customFormat="1" ht="27" customHeight="1">
      <c r="C35" s="25"/>
      <c r="D35" s="25"/>
      <c r="E35" s="25"/>
      <c r="F35" s="40" t="s">
        <v>214</v>
      </c>
      <c r="G35" s="74">
        <f>G36+G40+G51+G52+G55+G59+G62</f>
        <v>161242147</v>
      </c>
      <c r="H35" s="74">
        <f>H36+H40+H51+H52+H55+H59+H62</f>
        <v>40882546</v>
      </c>
      <c r="I35" s="74">
        <f aca="true" t="shared" si="12" ref="I35:Q35">I36+I40+I51+I52+I55+I59+I62</f>
        <v>36594073</v>
      </c>
      <c r="J35" s="141">
        <f aca="true" t="shared" si="13" ref="J35:J64">I35/G35*100</f>
        <v>22.69510402884923</v>
      </c>
      <c r="K35" s="74">
        <f t="shared" si="12"/>
        <v>0</v>
      </c>
      <c r="L35" s="74">
        <f t="shared" si="12"/>
        <v>9734946</v>
      </c>
      <c r="M35" s="74">
        <f t="shared" si="12"/>
        <v>9734946</v>
      </c>
      <c r="N35" s="74">
        <f t="shared" si="12"/>
        <v>2632378</v>
      </c>
      <c r="O35" s="74">
        <f t="shared" si="12"/>
        <v>0</v>
      </c>
      <c r="P35" s="141">
        <f>N35/L35*100</f>
        <v>27.040499248788848</v>
      </c>
      <c r="Q35" s="74">
        <f t="shared" si="12"/>
        <v>195515</v>
      </c>
      <c r="R35" s="73">
        <f t="shared" si="11"/>
        <v>170977093</v>
      </c>
      <c r="S35" s="73">
        <f t="shared" si="11"/>
        <v>50617492</v>
      </c>
      <c r="T35" s="142">
        <f t="shared" si="11"/>
        <v>39226451</v>
      </c>
      <c r="U35" s="142">
        <f>O35</f>
        <v>0</v>
      </c>
      <c r="V35" s="143">
        <f>T35/R35*100</f>
        <v>22.942518387536275</v>
      </c>
    </row>
    <row r="36" spans="3:22" s="6" customFormat="1" ht="27.75" customHeight="1">
      <c r="C36" s="31" t="s">
        <v>135</v>
      </c>
      <c r="D36" s="31" t="s">
        <v>37</v>
      </c>
      <c r="E36" s="31" t="s">
        <v>38</v>
      </c>
      <c r="F36" s="41" t="s">
        <v>136</v>
      </c>
      <c r="G36" s="75">
        <f>SUM(G37:G39)</f>
        <v>54875993</v>
      </c>
      <c r="H36" s="75">
        <f>SUM(H37:H39)</f>
        <v>13816068</v>
      </c>
      <c r="I36" s="75">
        <f>SUM(I37:I39)</f>
        <v>12169026</v>
      </c>
      <c r="J36" s="140">
        <f t="shared" si="13"/>
        <v>22.175500313953318</v>
      </c>
      <c r="K36" s="75">
        <f>SUM(K37:K39)</f>
        <v>0</v>
      </c>
      <c r="L36" s="75">
        <f>SUM(L37:L39)</f>
        <v>5176084</v>
      </c>
      <c r="M36" s="75">
        <f>SUM(M37:M39)</f>
        <v>5176084</v>
      </c>
      <c r="N36" s="75">
        <f>SUM(N37:N39)</f>
        <v>1436430</v>
      </c>
      <c r="O36" s="75">
        <f>SUM(O37:O39)</f>
        <v>0</v>
      </c>
      <c r="P36" s="140">
        <f aca="true" t="shared" si="14" ref="P36:P71">N36/L36*100</f>
        <v>27.751288425767434</v>
      </c>
      <c r="Q36" s="75">
        <f>SUM(Q37:Q39)</f>
        <v>0</v>
      </c>
      <c r="R36" s="73">
        <f t="shared" si="11"/>
        <v>60052077</v>
      </c>
      <c r="S36" s="73">
        <f t="shared" si="11"/>
        <v>18992152</v>
      </c>
      <c r="T36" s="142">
        <f t="shared" si="11"/>
        <v>13605456</v>
      </c>
      <c r="U36" s="142">
        <f>O36</f>
        <v>0</v>
      </c>
      <c r="V36" s="143">
        <f>T36/R36*100</f>
        <v>22.65609564178771</v>
      </c>
    </row>
    <row r="37" spans="1:22" s="7" customFormat="1" ht="30" customHeight="1">
      <c r="A37" s="7">
        <v>1</v>
      </c>
      <c r="B37" s="7">
        <v>8</v>
      </c>
      <c r="C37" s="11"/>
      <c r="D37" s="11"/>
      <c r="E37" s="11"/>
      <c r="F37" s="33" t="s">
        <v>29</v>
      </c>
      <c r="G37" s="73">
        <v>54875993</v>
      </c>
      <c r="H37" s="81">
        <v>13816068</v>
      </c>
      <c r="I37" s="81">
        <v>12169026</v>
      </c>
      <c r="J37" s="140">
        <f t="shared" si="13"/>
        <v>22.175500313953318</v>
      </c>
      <c r="K37" s="73"/>
      <c r="L37" s="73">
        <v>5176084</v>
      </c>
      <c r="M37" s="73">
        <v>5176084</v>
      </c>
      <c r="N37" s="82">
        <v>1436430</v>
      </c>
      <c r="O37" s="77"/>
      <c r="P37" s="140">
        <f t="shared" si="14"/>
        <v>27.751288425767434</v>
      </c>
      <c r="Q37" s="76"/>
      <c r="R37" s="73">
        <f t="shared" si="11"/>
        <v>60052077</v>
      </c>
      <c r="S37" s="73">
        <f t="shared" si="11"/>
        <v>18992152</v>
      </c>
      <c r="T37" s="142">
        <f t="shared" si="11"/>
        <v>13605456</v>
      </c>
      <c r="U37" s="142">
        <f>O37</f>
        <v>0</v>
      </c>
      <c r="V37" s="143">
        <f>T37/R37*100</f>
        <v>22.65609564178771</v>
      </c>
    </row>
    <row r="38" spans="3:22" s="7" customFormat="1" ht="32.25" customHeight="1" hidden="1">
      <c r="C38" s="11"/>
      <c r="D38" s="11"/>
      <c r="E38" s="11"/>
      <c r="F38" s="33" t="s">
        <v>30</v>
      </c>
      <c r="G38" s="73">
        <f aca="true" t="shared" si="15" ref="G38:G50">H38+K38</f>
        <v>0</v>
      </c>
      <c r="H38" s="81"/>
      <c r="I38" s="81"/>
      <c r="J38" s="140" t="e">
        <f t="shared" si="13"/>
        <v>#DIV/0!</v>
      </c>
      <c r="K38" s="73"/>
      <c r="L38" s="73">
        <f aca="true" t="shared" si="16" ref="L38:L50">N38+Q38</f>
        <v>0</v>
      </c>
      <c r="M38" s="73"/>
      <c r="N38" s="82"/>
      <c r="O38" s="77"/>
      <c r="P38" s="140" t="e">
        <f t="shared" si="14"/>
        <v>#DIV/0!</v>
      </c>
      <c r="Q38" s="76"/>
      <c r="R38" s="73">
        <f aca="true" t="shared" si="17" ref="R38:R63">G38+L38</f>
        <v>0</v>
      </c>
      <c r="S38" s="73">
        <f aca="true" t="shared" si="18" ref="S38:S63">H38+M38</f>
        <v>0</v>
      </c>
      <c r="T38" s="142">
        <f aca="true" t="shared" si="19" ref="T38:T63">I38+N38</f>
        <v>0</v>
      </c>
      <c r="U38" s="142">
        <f aca="true" t="shared" si="20" ref="U38:U63">O38</f>
        <v>0</v>
      </c>
      <c r="V38" s="143" t="e">
        <f aca="true" t="shared" si="21" ref="V38:V63">T38/R38*100</f>
        <v>#DIV/0!</v>
      </c>
    </row>
    <row r="39" spans="3:22" s="7" customFormat="1" ht="39.75" customHeight="1" hidden="1">
      <c r="C39" s="11"/>
      <c r="D39" s="11"/>
      <c r="E39" s="11"/>
      <c r="F39" s="33" t="s">
        <v>367</v>
      </c>
      <c r="G39" s="73">
        <f t="shared" si="15"/>
        <v>0</v>
      </c>
      <c r="H39" s="81"/>
      <c r="I39" s="81"/>
      <c r="J39" s="140" t="e">
        <f t="shared" si="13"/>
        <v>#DIV/0!</v>
      </c>
      <c r="K39" s="73"/>
      <c r="L39" s="73">
        <f t="shared" si="16"/>
        <v>0</v>
      </c>
      <c r="M39" s="73"/>
      <c r="N39" s="82"/>
      <c r="O39" s="77"/>
      <c r="P39" s="140" t="e">
        <f t="shared" si="14"/>
        <v>#DIV/0!</v>
      </c>
      <c r="Q39" s="76"/>
      <c r="R39" s="73">
        <f t="shared" si="17"/>
        <v>0</v>
      </c>
      <c r="S39" s="73">
        <f t="shared" si="18"/>
        <v>0</v>
      </c>
      <c r="T39" s="142">
        <f t="shared" si="19"/>
        <v>0</v>
      </c>
      <c r="U39" s="142">
        <f t="shared" si="20"/>
        <v>0</v>
      </c>
      <c r="V39" s="143" t="e">
        <f t="shared" si="21"/>
        <v>#DIV/0!</v>
      </c>
    </row>
    <row r="40" spans="1:22" s="6" customFormat="1" ht="87" customHeight="1">
      <c r="A40" s="6">
        <v>2</v>
      </c>
      <c r="B40" s="6">
        <v>9</v>
      </c>
      <c r="C40" s="31" t="s">
        <v>137</v>
      </c>
      <c r="D40" s="31" t="s">
        <v>39</v>
      </c>
      <c r="E40" s="31" t="s">
        <v>40</v>
      </c>
      <c r="F40" s="42" t="s">
        <v>493</v>
      </c>
      <c r="G40" s="75">
        <f>SUM(G41:G50)</f>
        <v>88731184</v>
      </c>
      <c r="H40" s="75">
        <f>SUM(H41:H50)</f>
        <v>22427003</v>
      </c>
      <c r="I40" s="75">
        <f aca="true" t="shared" si="22" ref="I40:Q40">SUM(I41:I50)</f>
        <v>20775561</v>
      </c>
      <c r="J40" s="140">
        <f t="shared" si="13"/>
        <v>23.41404685865569</v>
      </c>
      <c r="K40" s="75">
        <f t="shared" si="22"/>
        <v>0</v>
      </c>
      <c r="L40" s="75">
        <f t="shared" si="22"/>
        <v>4386344</v>
      </c>
      <c r="M40" s="75">
        <f t="shared" si="22"/>
        <v>4386344</v>
      </c>
      <c r="N40" s="75">
        <f t="shared" si="22"/>
        <v>1043557</v>
      </c>
      <c r="O40" s="75">
        <f t="shared" si="22"/>
        <v>0</v>
      </c>
      <c r="P40" s="140">
        <f t="shared" si="14"/>
        <v>23.79104329254614</v>
      </c>
      <c r="Q40" s="75">
        <f t="shared" si="22"/>
        <v>175900</v>
      </c>
      <c r="R40" s="73">
        <f t="shared" si="17"/>
        <v>93117528</v>
      </c>
      <c r="S40" s="73">
        <f t="shared" si="18"/>
        <v>26813347</v>
      </c>
      <c r="T40" s="142">
        <f t="shared" si="19"/>
        <v>21819118</v>
      </c>
      <c r="U40" s="142">
        <f t="shared" si="20"/>
        <v>0</v>
      </c>
      <c r="V40" s="143">
        <f t="shared" si="21"/>
        <v>23.43180544913091</v>
      </c>
    </row>
    <row r="41" spans="3:22" s="7" customFormat="1" ht="25.5" customHeight="1">
      <c r="C41" s="11"/>
      <c r="D41" s="11"/>
      <c r="E41" s="11"/>
      <c r="F41" s="43" t="s">
        <v>454</v>
      </c>
      <c r="G41" s="73">
        <v>46421200</v>
      </c>
      <c r="H41" s="73">
        <v>10723200</v>
      </c>
      <c r="I41" s="73">
        <v>10723200</v>
      </c>
      <c r="J41" s="140">
        <f t="shared" si="13"/>
        <v>23.09979061290962</v>
      </c>
      <c r="K41" s="77"/>
      <c r="L41" s="73"/>
      <c r="M41" s="77"/>
      <c r="N41" s="76"/>
      <c r="O41" s="76"/>
      <c r="P41" s="140"/>
      <c r="Q41" s="76"/>
      <c r="R41" s="73">
        <f t="shared" si="17"/>
        <v>46421200</v>
      </c>
      <c r="S41" s="73">
        <f t="shared" si="18"/>
        <v>10723200</v>
      </c>
      <c r="T41" s="142">
        <f t="shared" si="19"/>
        <v>10723200</v>
      </c>
      <c r="U41" s="142">
        <f t="shared" si="20"/>
        <v>0</v>
      </c>
      <c r="V41" s="143">
        <f t="shared" si="21"/>
        <v>23.09979061290962</v>
      </c>
    </row>
    <row r="42" spans="3:22" s="7" customFormat="1" ht="26.25" customHeight="1">
      <c r="C42" s="11"/>
      <c r="D42" s="11"/>
      <c r="E42" s="11"/>
      <c r="F42" s="43" t="s">
        <v>342</v>
      </c>
      <c r="G42" s="73">
        <v>42251395</v>
      </c>
      <c r="H42" s="73">
        <v>11674511</v>
      </c>
      <c r="I42" s="73">
        <v>10035549</v>
      </c>
      <c r="J42" s="140">
        <f t="shared" si="13"/>
        <v>23.751994460774608</v>
      </c>
      <c r="K42" s="77"/>
      <c r="L42" s="73">
        <v>4386344</v>
      </c>
      <c r="M42" s="73">
        <v>4386344</v>
      </c>
      <c r="N42" s="75">
        <v>1043557</v>
      </c>
      <c r="O42" s="75"/>
      <c r="P42" s="140">
        <f t="shared" si="14"/>
        <v>23.79104329254614</v>
      </c>
      <c r="Q42" s="75">
        <v>175900</v>
      </c>
      <c r="R42" s="73">
        <f t="shared" si="17"/>
        <v>46637739</v>
      </c>
      <c r="S42" s="73">
        <f t="shared" si="18"/>
        <v>16060855</v>
      </c>
      <c r="T42" s="142">
        <f t="shared" si="19"/>
        <v>11079106</v>
      </c>
      <c r="U42" s="142">
        <f t="shared" si="20"/>
        <v>0</v>
      </c>
      <c r="V42" s="143">
        <f t="shared" si="21"/>
        <v>23.75566705753038</v>
      </c>
    </row>
    <row r="43" spans="3:22" s="7" customFormat="1" ht="36" customHeight="1" hidden="1">
      <c r="C43" s="11"/>
      <c r="D43" s="11"/>
      <c r="E43" s="11"/>
      <c r="F43" s="43" t="s">
        <v>455</v>
      </c>
      <c r="G43" s="73">
        <f t="shared" si="15"/>
        <v>0</v>
      </c>
      <c r="H43" s="77"/>
      <c r="I43" s="77"/>
      <c r="J43" s="140" t="e">
        <f t="shared" si="13"/>
        <v>#DIV/0!</v>
      </c>
      <c r="K43" s="77"/>
      <c r="L43" s="73">
        <f t="shared" si="16"/>
        <v>0</v>
      </c>
      <c r="M43" s="73"/>
      <c r="N43" s="76"/>
      <c r="O43" s="76"/>
      <c r="P43" s="140" t="e">
        <f t="shared" si="14"/>
        <v>#DIV/0!</v>
      </c>
      <c r="Q43" s="76"/>
      <c r="R43" s="73">
        <f t="shared" si="17"/>
        <v>0</v>
      </c>
      <c r="S43" s="73">
        <f t="shared" si="18"/>
        <v>0</v>
      </c>
      <c r="T43" s="142">
        <f t="shared" si="19"/>
        <v>0</v>
      </c>
      <c r="U43" s="142">
        <f t="shared" si="20"/>
        <v>0</v>
      </c>
      <c r="V43" s="143" t="e">
        <f t="shared" si="21"/>
        <v>#DIV/0!</v>
      </c>
    </row>
    <row r="44" spans="3:22" s="7" customFormat="1" ht="51" customHeight="1" hidden="1">
      <c r="C44" s="11"/>
      <c r="D44" s="11"/>
      <c r="E44" s="11"/>
      <c r="F44" s="43" t="s">
        <v>456</v>
      </c>
      <c r="G44" s="73">
        <f t="shared" si="15"/>
        <v>0</v>
      </c>
      <c r="H44" s="77"/>
      <c r="I44" s="77"/>
      <c r="J44" s="140" t="e">
        <f t="shared" si="13"/>
        <v>#DIV/0!</v>
      </c>
      <c r="K44" s="77"/>
      <c r="L44" s="77">
        <f t="shared" si="16"/>
        <v>0</v>
      </c>
      <c r="M44" s="77"/>
      <c r="N44" s="76"/>
      <c r="O44" s="76"/>
      <c r="P44" s="140" t="e">
        <f t="shared" si="14"/>
        <v>#DIV/0!</v>
      </c>
      <c r="Q44" s="76"/>
      <c r="R44" s="73">
        <f t="shared" si="17"/>
        <v>0</v>
      </c>
      <c r="S44" s="73">
        <f t="shared" si="18"/>
        <v>0</v>
      </c>
      <c r="T44" s="142">
        <f t="shared" si="19"/>
        <v>0</v>
      </c>
      <c r="U44" s="142">
        <f t="shared" si="20"/>
        <v>0</v>
      </c>
      <c r="V44" s="143" t="e">
        <f t="shared" si="21"/>
        <v>#DIV/0!</v>
      </c>
    </row>
    <row r="45" spans="3:22" s="7" customFormat="1" ht="68.25" customHeight="1" hidden="1">
      <c r="C45" s="11"/>
      <c r="D45" s="11"/>
      <c r="E45" s="11"/>
      <c r="F45" s="43" t="s">
        <v>421</v>
      </c>
      <c r="G45" s="73">
        <f t="shared" si="15"/>
        <v>0</v>
      </c>
      <c r="H45" s="77"/>
      <c r="I45" s="77"/>
      <c r="J45" s="140" t="e">
        <f t="shared" si="13"/>
        <v>#DIV/0!</v>
      </c>
      <c r="K45" s="77"/>
      <c r="L45" s="77">
        <f t="shared" si="16"/>
        <v>0</v>
      </c>
      <c r="M45" s="77"/>
      <c r="N45" s="76"/>
      <c r="O45" s="76"/>
      <c r="P45" s="140" t="e">
        <f t="shared" si="14"/>
        <v>#DIV/0!</v>
      </c>
      <c r="Q45" s="76"/>
      <c r="R45" s="73">
        <f t="shared" si="17"/>
        <v>0</v>
      </c>
      <c r="S45" s="73">
        <f t="shared" si="18"/>
        <v>0</v>
      </c>
      <c r="T45" s="142">
        <f t="shared" si="19"/>
        <v>0</v>
      </c>
      <c r="U45" s="142">
        <f t="shared" si="20"/>
        <v>0</v>
      </c>
      <c r="V45" s="143" t="e">
        <f t="shared" si="21"/>
        <v>#DIV/0!</v>
      </c>
    </row>
    <row r="46" spans="3:22" s="7" customFormat="1" ht="54" customHeight="1">
      <c r="C46" s="11"/>
      <c r="D46" s="11"/>
      <c r="E46" s="11"/>
      <c r="F46" s="43" t="s">
        <v>457</v>
      </c>
      <c r="G46" s="73">
        <v>58589</v>
      </c>
      <c r="H46" s="73">
        <v>29292</v>
      </c>
      <c r="I46" s="73">
        <v>16812</v>
      </c>
      <c r="J46" s="140">
        <f t="shared" si="13"/>
        <v>28.694806192288652</v>
      </c>
      <c r="K46" s="77"/>
      <c r="L46" s="73"/>
      <c r="M46" s="73"/>
      <c r="N46" s="76"/>
      <c r="O46" s="76"/>
      <c r="P46" s="140"/>
      <c r="Q46" s="76"/>
      <c r="R46" s="73">
        <f t="shared" si="17"/>
        <v>58589</v>
      </c>
      <c r="S46" s="73">
        <f t="shared" si="18"/>
        <v>29292</v>
      </c>
      <c r="T46" s="142">
        <f t="shared" si="19"/>
        <v>16812</v>
      </c>
      <c r="U46" s="142">
        <f t="shared" si="20"/>
        <v>0</v>
      </c>
      <c r="V46" s="143">
        <f t="shared" si="21"/>
        <v>28.694806192288652</v>
      </c>
    </row>
    <row r="47" spans="3:22" s="7" customFormat="1" ht="64.5" customHeight="1" hidden="1">
      <c r="C47" s="11"/>
      <c r="D47" s="11"/>
      <c r="E47" s="11"/>
      <c r="F47" s="43" t="s">
        <v>458</v>
      </c>
      <c r="G47" s="73">
        <f t="shared" si="15"/>
        <v>0</v>
      </c>
      <c r="H47" s="77"/>
      <c r="I47" s="77"/>
      <c r="J47" s="140" t="e">
        <f t="shared" si="13"/>
        <v>#DIV/0!</v>
      </c>
      <c r="K47" s="77"/>
      <c r="L47" s="73">
        <f t="shared" si="16"/>
        <v>0</v>
      </c>
      <c r="M47" s="73"/>
      <c r="N47" s="76"/>
      <c r="O47" s="76"/>
      <c r="P47" s="140" t="e">
        <f t="shared" si="14"/>
        <v>#DIV/0!</v>
      </c>
      <c r="Q47" s="76"/>
      <c r="R47" s="73">
        <f t="shared" si="17"/>
        <v>0</v>
      </c>
      <c r="S47" s="73">
        <f t="shared" si="18"/>
        <v>0</v>
      </c>
      <c r="T47" s="142">
        <f t="shared" si="19"/>
        <v>0</v>
      </c>
      <c r="U47" s="142">
        <f t="shared" si="20"/>
        <v>0</v>
      </c>
      <c r="V47" s="143" t="e">
        <f t="shared" si="21"/>
        <v>#DIV/0!</v>
      </c>
    </row>
    <row r="48" spans="3:22" s="7" customFormat="1" ht="42.75" customHeight="1" hidden="1">
      <c r="C48" s="11"/>
      <c r="D48" s="11"/>
      <c r="E48" s="11"/>
      <c r="F48" s="43" t="s">
        <v>420</v>
      </c>
      <c r="G48" s="73">
        <f t="shared" si="15"/>
        <v>0</v>
      </c>
      <c r="H48" s="77"/>
      <c r="I48" s="77"/>
      <c r="J48" s="140" t="e">
        <f t="shared" si="13"/>
        <v>#DIV/0!</v>
      </c>
      <c r="K48" s="77"/>
      <c r="L48" s="73">
        <f t="shared" si="16"/>
        <v>0</v>
      </c>
      <c r="M48" s="73"/>
      <c r="N48" s="76"/>
      <c r="O48" s="76"/>
      <c r="P48" s="140" t="e">
        <f t="shared" si="14"/>
        <v>#DIV/0!</v>
      </c>
      <c r="Q48" s="76"/>
      <c r="R48" s="73">
        <f t="shared" si="17"/>
        <v>0</v>
      </c>
      <c r="S48" s="73">
        <f t="shared" si="18"/>
        <v>0</v>
      </c>
      <c r="T48" s="142">
        <f t="shared" si="19"/>
        <v>0</v>
      </c>
      <c r="U48" s="142">
        <f t="shared" si="20"/>
        <v>0</v>
      </c>
      <c r="V48" s="143" t="e">
        <f t="shared" si="21"/>
        <v>#DIV/0!</v>
      </c>
    </row>
    <row r="49" spans="3:22" s="7" customFormat="1" ht="42.75" customHeight="1" hidden="1">
      <c r="C49" s="11"/>
      <c r="D49" s="11"/>
      <c r="E49" s="11"/>
      <c r="F49" s="43" t="s">
        <v>406</v>
      </c>
      <c r="G49" s="73">
        <f t="shared" si="15"/>
        <v>0</v>
      </c>
      <c r="H49" s="77"/>
      <c r="I49" s="77"/>
      <c r="J49" s="140" t="e">
        <f t="shared" si="13"/>
        <v>#DIV/0!</v>
      </c>
      <c r="K49" s="77"/>
      <c r="L49" s="73">
        <f t="shared" si="16"/>
        <v>0</v>
      </c>
      <c r="M49" s="73"/>
      <c r="N49" s="75"/>
      <c r="O49" s="75"/>
      <c r="P49" s="140" t="e">
        <f t="shared" si="14"/>
        <v>#DIV/0!</v>
      </c>
      <c r="Q49" s="75"/>
      <c r="R49" s="73">
        <f t="shared" si="17"/>
        <v>0</v>
      </c>
      <c r="S49" s="73">
        <f t="shared" si="18"/>
        <v>0</v>
      </c>
      <c r="T49" s="142">
        <f t="shared" si="19"/>
        <v>0</v>
      </c>
      <c r="U49" s="142">
        <f t="shared" si="20"/>
        <v>0</v>
      </c>
      <c r="V49" s="143" t="e">
        <f t="shared" si="21"/>
        <v>#DIV/0!</v>
      </c>
    </row>
    <row r="50" spans="3:22" s="7" customFormat="1" ht="34.5" customHeight="1" hidden="1">
      <c r="C50" s="11"/>
      <c r="D50" s="11"/>
      <c r="E50" s="11"/>
      <c r="F50" s="43" t="s">
        <v>14</v>
      </c>
      <c r="G50" s="73">
        <f t="shared" si="15"/>
        <v>0</v>
      </c>
      <c r="H50" s="77"/>
      <c r="I50" s="77"/>
      <c r="J50" s="140" t="e">
        <f t="shared" si="13"/>
        <v>#DIV/0!</v>
      </c>
      <c r="K50" s="77"/>
      <c r="L50" s="73">
        <f t="shared" si="16"/>
        <v>0</v>
      </c>
      <c r="M50" s="73"/>
      <c r="N50" s="76"/>
      <c r="O50" s="76"/>
      <c r="P50" s="140" t="e">
        <f t="shared" si="14"/>
        <v>#DIV/0!</v>
      </c>
      <c r="Q50" s="76"/>
      <c r="R50" s="73">
        <f t="shared" si="17"/>
        <v>0</v>
      </c>
      <c r="S50" s="73">
        <f t="shared" si="18"/>
        <v>0</v>
      </c>
      <c r="T50" s="142">
        <f t="shared" si="19"/>
        <v>0</v>
      </c>
      <c r="U50" s="142">
        <f t="shared" si="20"/>
        <v>0</v>
      </c>
      <c r="V50" s="143" t="e">
        <f t="shared" si="21"/>
        <v>#DIV/0!</v>
      </c>
    </row>
    <row r="51" spans="1:22" s="6" customFormat="1" ht="49.5" customHeight="1">
      <c r="A51" s="6">
        <v>3</v>
      </c>
      <c r="B51" s="6">
        <v>10</v>
      </c>
      <c r="C51" s="22" t="s">
        <v>138</v>
      </c>
      <c r="D51" s="22" t="s">
        <v>41</v>
      </c>
      <c r="E51" s="22" t="s">
        <v>42</v>
      </c>
      <c r="F51" s="42" t="s">
        <v>2</v>
      </c>
      <c r="G51" s="73">
        <v>7973956</v>
      </c>
      <c r="H51" s="81">
        <v>1980104</v>
      </c>
      <c r="I51" s="81">
        <v>1681610</v>
      </c>
      <c r="J51" s="140">
        <f t="shared" si="13"/>
        <v>21.088779521733</v>
      </c>
      <c r="K51" s="73"/>
      <c r="L51" s="73">
        <v>27703</v>
      </c>
      <c r="M51" s="75">
        <v>27703</v>
      </c>
      <c r="N51" s="75">
        <v>7578</v>
      </c>
      <c r="O51" s="75"/>
      <c r="P51" s="140">
        <f t="shared" si="14"/>
        <v>27.35443814749305</v>
      </c>
      <c r="Q51" s="75">
        <v>19615</v>
      </c>
      <c r="R51" s="73">
        <f t="shared" si="17"/>
        <v>8001659</v>
      </c>
      <c r="S51" s="73">
        <f t="shared" si="18"/>
        <v>2007807</v>
      </c>
      <c r="T51" s="142">
        <f t="shared" si="19"/>
        <v>1689188</v>
      </c>
      <c r="U51" s="142">
        <f t="shared" si="20"/>
        <v>0</v>
      </c>
      <c r="V51" s="143">
        <f t="shared" si="21"/>
        <v>21.110472215824245</v>
      </c>
    </row>
    <row r="52" spans="1:22" s="6" customFormat="1" ht="34.5" customHeight="1">
      <c r="A52" s="6">
        <v>4</v>
      </c>
      <c r="B52" s="6">
        <v>11</v>
      </c>
      <c r="C52" s="31" t="s">
        <v>141</v>
      </c>
      <c r="D52" s="31" t="s">
        <v>140</v>
      </c>
      <c r="E52" s="31" t="s">
        <v>43</v>
      </c>
      <c r="F52" s="42" t="s">
        <v>139</v>
      </c>
      <c r="G52" s="73">
        <v>1329438</v>
      </c>
      <c r="H52" s="75">
        <v>363804</v>
      </c>
      <c r="I52" s="75">
        <v>273786</v>
      </c>
      <c r="J52" s="140">
        <f t="shared" si="13"/>
        <v>20.594115709043972</v>
      </c>
      <c r="K52" s="75">
        <f>SUM(K53:K54)</f>
        <v>0</v>
      </c>
      <c r="L52" s="73"/>
      <c r="M52" s="75">
        <f>SUM(M53:M54)</f>
        <v>0</v>
      </c>
      <c r="N52" s="75">
        <f>SUM(N53:N54)</f>
        <v>0</v>
      </c>
      <c r="O52" s="75">
        <f>SUM(O53:O54)</f>
        <v>0</v>
      </c>
      <c r="P52" s="140"/>
      <c r="Q52" s="75">
        <f>SUM(Q53:Q54)</f>
        <v>0</v>
      </c>
      <c r="R52" s="73">
        <f t="shared" si="17"/>
        <v>1329438</v>
      </c>
      <c r="S52" s="73">
        <f t="shared" si="18"/>
        <v>363804</v>
      </c>
      <c r="T52" s="142">
        <f t="shared" si="19"/>
        <v>273786</v>
      </c>
      <c r="U52" s="142">
        <f t="shared" si="20"/>
        <v>0</v>
      </c>
      <c r="V52" s="143">
        <f t="shared" si="21"/>
        <v>20.594115709043972</v>
      </c>
    </row>
    <row r="53" spans="3:22" s="6" customFormat="1" ht="26.25" customHeight="1" hidden="1">
      <c r="C53" s="31"/>
      <c r="D53" s="31"/>
      <c r="E53" s="31"/>
      <c r="F53" s="43" t="s">
        <v>521</v>
      </c>
      <c r="G53" s="73"/>
      <c r="H53" s="77"/>
      <c r="I53" s="77"/>
      <c r="J53" s="140" t="e">
        <f t="shared" si="13"/>
        <v>#DIV/0!</v>
      </c>
      <c r="K53" s="73"/>
      <c r="L53" s="73"/>
      <c r="M53" s="73"/>
      <c r="N53" s="75"/>
      <c r="O53" s="75"/>
      <c r="P53" s="140" t="e">
        <f t="shared" si="14"/>
        <v>#DIV/0!</v>
      </c>
      <c r="Q53" s="75"/>
      <c r="R53" s="73">
        <f t="shared" si="17"/>
        <v>0</v>
      </c>
      <c r="S53" s="73">
        <f t="shared" si="18"/>
        <v>0</v>
      </c>
      <c r="T53" s="142">
        <f t="shared" si="19"/>
        <v>0</v>
      </c>
      <c r="U53" s="142">
        <f t="shared" si="20"/>
        <v>0</v>
      </c>
      <c r="V53" s="143" t="e">
        <f t="shared" si="21"/>
        <v>#DIV/0!</v>
      </c>
    </row>
    <row r="54" spans="3:22" s="6" customFormat="1" ht="38.25" customHeight="1" hidden="1">
      <c r="C54" s="31"/>
      <c r="D54" s="31"/>
      <c r="E54" s="31"/>
      <c r="F54" s="43" t="s">
        <v>406</v>
      </c>
      <c r="G54" s="73">
        <f>H54+K54</f>
        <v>0</v>
      </c>
      <c r="H54" s="73"/>
      <c r="I54" s="73"/>
      <c r="J54" s="140" t="e">
        <f t="shared" si="13"/>
        <v>#DIV/0!</v>
      </c>
      <c r="K54" s="73"/>
      <c r="L54" s="73">
        <f>N54+Q54</f>
        <v>0</v>
      </c>
      <c r="M54" s="73"/>
      <c r="N54" s="75"/>
      <c r="O54" s="75"/>
      <c r="P54" s="140" t="e">
        <f t="shared" si="14"/>
        <v>#DIV/0!</v>
      </c>
      <c r="Q54" s="76"/>
      <c r="R54" s="73">
        <f t="shared" si="17"/>
        <v>0</v>
      </c>
      <c r="S54" s="73">
        <f t="shared" si="18"/>
        <v>0</v>
      </c>
      <c r="T54" s="142">
        <f t="shared" si="19"/>
        <v>0</v>
      </c>
      <c r="U54" s="142">
        <f t="shared" si="20"/>
        <v>0</v>
      </c>
      <c r="V54" s="143" t="e">
        <f t="shared" si="21"/>
        <v>#DIV/0!</v>
      </c>
    </row>
    <row r="55" spans="3:22" s="6" customFormat="1" ht="44.25" customHeight="1">
      <c r="C55" s="31" t="s">
        <v>264</v>
      </c>
      <c r="D55" s="31" t="s">
        <v>265</v>
      </c>
      <c r="E55" s="31" t="s">
        <v>43</v>
      </c>
      <c r="F55" s="42" t="s">
        <v>494</v>
      </c>
      <c r="G55" s="75">
        <f>SUM(G56:G58)</f>
        <v>6997761</v>
      </c>
      <c r="H55" s="75">
        <f>SUM(H56:H58)</f>
        <v>1898963</v>
      </c>
      <c r="I55" s="75">
        <f>SUM(I56:I58)</f>
        <v>1544435</v>
      </c>
      <c r="J55" s="140">
        <f t="shared" si="13"/>
        <v>22.07041652322793</v>
      </c>
      <c r="K55" s="75">
        <f>SUM(K56:K58)</f>
        <v>0</v>
      </c>
      <c r="L55" s="75">
        <f>SUM(L56:L58)</f>
        <v>4665</v>
      </c>
      <c r="M55" s="75">
        <f>SUM(M56:M58)</f>
        <v>4665</v>
      </c>
      <c r="N55" s="75">
        <f>SUM(N56:N58)</f>
        <v>4663</v>
      </c>
      <c r="O55" s="75">
        <f>SUM(O56:O58)</f>
        <v>0</v>
      </c>
      <c r="P55" s="140">
        <f t="shared" si="14"/>
        <v>99.95712754555198</v>
      </c>
      <c r="Q55" s="75">
        <f>SUM(Q56:Q58)</f>
        <v>0</v>
      </c>
      <c r="R55" s="73">
        <f t="shared" si="17"/>
        <v>7002426</v>
      </c>
      <c r="S55" s="73">
        <f t="shared" si="18"/>
        <v>1903628</v>
      </c>
      <c r="T55" s="142">
        <f t="shared" si="19"/>
        <v>1549098</v>
      </c>
      <c r="U55" s="142">
        <f t="shared" si="20"/>
        <v>0</v>
      </c>
      <c r="V55" s="143">
        <f t="shared" si="21"/>
        <v>22.122304469908</v>
      </c>
    </row>
    <row r="56" spans="3:22" s="7" customFormat="1" ht="30" customHeight="1">
      <c r="C56" s="11"/>
      <c r="D56" s="11"/>
      <c r="E56" s="11"/>
      <c r="F56" s="43" t="s">
        <v>408</v>
      </c>
      <c r="G56" s="73">
        <v>2509622</v>
      </c>
      <c r="H56" s="81">
        <v>696308</v>
      </c>
      <c r="I56" s="81">
        <v>587896</v>
      </c>
      <c r="J56" s="140">
        <f t="shared" si="13"/>
        <v>23.425679245719078</v>
      </c>
      <c r="K56" s="73"/>
      <c r="L56" s="73"/>
      <c r="M56" s="77"/>
      <c r="N56" s="76"/>
      <c r="O56" s="76"/>
      <c r="P56" s="140"/>
      <c r="Q56" s="76"/>
      <c r="R56" s="73">
        <f t="shared" si="17"/>
        <v>2509622</v>
      </c>
      <c r="S56" s="73">
        <f t="shared" si="18"/>
        <v>696308</v>
      </c>
      <c r="T56" s="142">
        <f t="shared" si="19"/>
        <v>587896</v>
      </c>
      <c r="U56" s="142">
        <f t="shared" si="20"/>
        <v>0</v>
      </c>
      <c r="V56" s="143">
        <f t="shared" si="21"/>
        <v>23.425679245719078</v>
      </c>
    </row>
    <row r="57" spans="1:22" s="7" customFormat="1" ht="21.75" customHeight="1">
      <c r="A57" s="7">
        <v>6</v>
      </c>
      <c r="B57" s="7">
        <v>13</v>
      </c>
      <c r="C57" s="11"/>
      <c r="D57" s="11"/>
      <c r="E57" s="11"/>
      <c r="F57" s="43" t="s">
        <v>409</v>
      </c>
      <c r="G57" s="73">
        <v>2220657</v>
      </c>
      <c r="H57" s="81">
        <v>594061</v>
      </c>
      <c r="I57" s="81">
        <v>486304</v>
      </c>
      <c r="J57" s="140">
        <f t="shared" si="13"/>
        <v>21.899104634349204</v>
      </c>
      <c r="K57" s="73"/>
      <c r="L57" s="73"/>
      <c r="M57" s="77"/>
      <c r="N57" s="76"/>
      <c r="O57" s="76"/>
      <c r="P57" s="140"/>
      <c r="Q57" s="83"/>
      <c r="R57" s="73">
        <f t="shared" si="17"/>
        <v>2220657</v>
      </c>
      <c r="S57" s="73">
        <f t="shared" si="18"/>
        <v>594061</v>
      </c>
      <c r="T57" s="142">
        <f t="shared" si="19"/>
        <v>486304</v>
      </c>
      <c r="U57" s="142">
        <f t="shared" si="20"/>
        <v>0</v>
      </c>
      <c r="V57" s="143">
        <f t="shared" si="21"/>
        <v>21.899104634349204</v>
      </c>
    </row>
    <row r="58" spans="3:22" s="7" customFormat="1" ht="24" customHeight="1">
      <c r="C58" s="11"/>
      <c r="D58" s="11"/>
      <c r="E58" s="11"/>
      <c r="F58" s="43" t="s">
        <v>306</v>
      </c>
      <c r="G58" s="73">
        <v>2267482</v>
      </c>
      <c r="H58" s="81">
        <v>608594</v>
      </c>
      <c r="I58" s="81">
        <v>470235</v>
      </c>
      <c r="J58" s="140">
        <f t="shared" si="13"/>
        <v>20.73820211141698</v>
      </c>
      <c r="K58" s="73"/>
      <c r="L58" s="73">
        <v>4665</v>
      </c>
      <c r="M58" s="73">
        <v>4665</v>
      </c>
      <c r="N58" s="75">
        <v>4663</v>
      </c>
      <c r="O58" s="76"/>
      <c r="P58" s="140">
        <f t="shared" si="14"/>
        <v>99.95712754555198</v>
      </c>
      <c r="Q58" s="83"/>
      <c r="R58" s="73">
        <f t="shared" si="17"/>
        <v>2272147</v>
      </c>
      <c r="S58" s="73">
        <f t="shared" si="18"/>
        <v>613259</v>
      </c>
      <c r="T58" s="142">
        <f t="shared" si="19"/>
        <v>474898</v>
      </c>
      <c r="U58" s="142">
        <f t="shared" si="20"/>
        <v>0</v>
      </c>
      <c r="V58" s="143">
        <f t="shared" si="21"/>
        <v>20.900848404614667</v>
      </c>
    </row>
    <row r="59" spans="1:22" s="6" customFormat="1" ht="23.25" customHeight="1">
      <c r="A59" s="6">
        <v>7</v>
      </c>
      <c r="B59" s="6">
        <v>14</v>
      </c>
      <c r="C59" s="31" t="s">
        <v>266</v>
      </c>
      <c r="D59" s="31" t="s">
        <v>267</v>
      </c>
      <c r="E59" s="31" t="s">
        <v>43</v>
      </c>
      <c r="F59" s="42" t="s">
        <v>268</v>
      </c>
      <c r="G59" s="75">
        <f>SUM(G60:G61)</f>
        <v>245960</v>
      </c>
      <c r="H59" s="75">
        <f>SUM(H60:H61)</f>
        <v>50810</v>
      </c>
      <c r="I59" s="75">
        <f>SUM(I60:I61)</f>
        <v>33295</v>
      </c>
      <c r="J59" s="140">
        <f t="shared" si="13"/>
        <v>13.536753943730687</v>
      </c>
      <c r="K59" s="75">
        <f>SUM(K60:K64)</f>
        <v>0</v>
      </c>
      <c r="L59" s="75">
        <f>SUM(L60:L61)</f>
        <v>0</v>
      </c>
      <c r="M59" s="75">
        <f>SUM(M60:M61)</f>
        <v>0</v>
      </c>
      <c r="N59" s="75">
        <f>SUM(N60:N61)</f>
        <v>0</v>
      </c>
      <c r="O59" s="75">
        <f>SUM(O60:O61)</f>
        <v>0</v>
      </c>
      <c r="P59" s="140"/>
      <c r="Q59" s="75">
        <f>SUM(Q60:Q64)</f>
        <v>0</v>
      </c>
      <c r="R59" s="73">
        <f t="shared" si="17"/>
        <v>245960</v>
      </c>
      <c r="S59" s="73">
        <f t="shared" si="18"/>
        <v>50810</v>
      </c>
      <c r="T59" s="142">
        <f t="shared" si="19"/>
        <v>33295</v>
      </c>
      <c r="U59" s="142">
        <f t="shared" si="20"/>
        <v>0</v>
      </c>
      <c r="V59" s="143">
        <f t="shared" si="21"/>
        <v>13.536753943730687</v>
      </c>
    </row>
    <row r="60" spans="3:22" s="7" customFormat="1" ht="36" customHeight="1">
      <c r="C60" s="11"/>
      <c r="D60" s="11"/>
      <c r="E60" s="11"/>
      <c r="F60" s="43" t="s">
        <v>333</v>
      </c>
      <c r="G60" s="73">
        <v>10860</v>
      </c>
      <c r="H60" s="81">
        <v>1810</v>
      </c>
      <c r="I60" s="81">
        <v>1810</v>
      </c>
      <c r="J60" s="140">
        <f t="shared" si="13"/>
        <v>16.666666666666664</v>
      </c>
      <c r="K60" s="81"/>
      <c r="L60" s="73"/>
      <c r="M60" s="77"/>
      <c r="N60" s="84"/>
      <c r="O60" s="84"/>
      <c r="P60" s="140"/>
      <c r="Q60" s="84"/>
      <c r="R60" s="73">
        <f t="shared" si="17"/>
        <v>10860</v>
      </c>
      <c r="S60" s="73">
        <f t="shared" si="18"/>
        <v>1810</v>
      </c>
      <c r="T60" s="142">
        <f t="shared" si="19"/>
        <v>1810</v>
      </c>
      <c r="U60" s="142">
        <f t="shared" si="20"/>
        <v>0</v>
      </c>
      <c r="V60" s="143">
        <f t="shared" si="21"/>
        <v>16.666666666666664</v>
      </c>
    </row>
    <row r="61" spans="3:22" s="7" customFormat="1" ht="36" customHeight="1">
      <c r="C61" s="11"/>
      <c r="D61" s="11"/>
      <c r="E61" s="11"/>
      <c r="F61" s="43" t="s">
        <v>563</v>
      </c>
      <c r="G61" s="73">
        <v>235100</v>
      </c>
      <c r="H61" s="81">
        <v>49000</v>
      </c>
      <c r="I61" s="81">
        <v>31485</v>
      </c>
      <c r="J61" s="140">
        <f t="shared" si="13"/>
        <v>13.392173543173117</v>
      </c>
      <c r="K61" s="81"/>
      <c r="L61" s="73"/>
      <c r="M61" s="77"/>
      <c r="N61" s="84"/>
      <c r="O61" s="84"/>
      <c r="P61" s="140"/>
      <c r="Q61" s="84"/>
      <c r="R61" s="73">
        <f t="shared" si="17"/>
        <v>235100</v>
      </c>
      <c r="S61" s="73">
        <f t="shared" si="18"/>
        <v>49000</v>
      </c>
      <c r="T61" s="142">
        <f t="shared" si="19"/>
        <v>31485</v>
      </c>
      <c r="U61" s="142">
        <f t="shared" si="20"/>
        <v>0</v>
      </c>
      <c r="V61" s="143">
        <f t="shared" si="21"/>
        <v>13.392173543173117</v>
      </c>
    </row>
    <row r="62" spans="3:22" s="7" customFormat="1" ht="36" customHeight="1">
      <c r="C62" s="31" t="s">
        <v>527</v>
      </c>
      <c r="D62" s="31" t="s">
        <v>526</v>
      </c>
      <c r="E62" s="31" t="s">
        <v>43</v>
      </c>
      <c r="F62" s="42" t="s">
        <v>528</v>
      </c>
      <c r="G62" s="81">
        <f>SUM(G63:G64)</f>
        <v>1087855</v>
      </c>
      <c r="H62" s="81">
        <f>SUM(H63:H64)</f>
        <v>345794</v>
      </c>
      <c r="I62" s="81">
        <f>SUM(I63:I64)</f>
        <v>116360</v>
      </c>
      <c r="J62" s="140">
        <f t="shared" si="13"/>
        <v>10.696278456228082</v>
      </c>
      <c r="K62" s="81">
        <f>K63</f>
        <v>0</v>
      </c>
      <c r="L62" s="81">
        <f>SUM(L63:L64)</f>
        <v>140150</v>
      </c>
      <c r="M62" s="81">
        <f>SUM(M63:M64)</f>
        <v>140150</v>
      </c>
      <c r="N62" s="81">
        <f>SUM(N63:N64)</f>
        <v>140150</v>
      </c>
      <c r="O62" s="81">
        <f>SUM(O63:O64)</f>
        <v>0</v>
      </c>
      <c r="P62" s="140">
        <f t="shared" si="14"/>
        <v>100</v>
      </c>
      <c r="Q62" s="81">
        <f>Q63</f>
        <v>0</v>
      </c>
      <c r="R62" s="73">
        <f t="shared" si="17"/>
        <v>1228005</v>
      </c>
      <c r="S62" s="73">
        <f t="shared" si="18"/>
        <v>485944</v>
      </c>
      <c r="T62" s="142">
        <f t="shared" si="19"/>
        <v>256510</v>
      </c>
      <c r="U62" s="142">
        <f t="shared" si="20"/>
        <v>0</v>
      </c>
      <c r="V62" s="143">
        <f t="shared" si="21"/>
        <v>20.888351431793843</v>
      </c>
    </row>
    <row r="63" spans="3:22" s="7" customFormat="1" ht="36" customHeight="1">
      <c r="C63" s="11"/>
      <c r="D63" s="11"/>
      <c r="E63" s="11"/>
      <c r="F63" s="43" t="s">
        <v>565</v>
      </c>
      <c r="G63" s="73">
        <v>1040758</v>
      </c>
      <c r="H63" s="81">
        <v>333222</v>
      </c>
      <c r="I63" s="81">
        <v>108040</v>
      </c>
      <c r="J63" s="140">
        <f t="shared" si="13"/>
        <v>10.380895462730049</v>
      </c>
      <c r="K63" s="81"/>
      <c r="L63" s="73"/>
      <c r="M63" s="77"/>
      <c r="N63" s="84"/>
      <c r="O63" s="84"/>
      <c r="P63" s="140"/>
      <c r="Q63" s="84"/>
      <c r="R63" s="73">
        <f t="shared" si="17"/>
        <v>1040758</v>
      </c>
      <c r="S63" s="73">
        <f t="shared" si="18"/>
        <v>333222</v>
      </c>
      <c r="T63" s="142">
        <f t="shared" si="19"/>
        <v>108040</v>
      </c>
      <c r="U63" s="142">
        <f t="shared" si="20"/>
        <v>0</v>
      </c>
      <c r="V63" s="143">
        <f t="shared" si="21"/>
        <v>10.380895462730049</v>
      </c>
    </row>
    <row r="64" spans="3:22" s="7" customFormat="1" ht="36" customHeight="1">
      <c r="C64" s="11"/>
      <c r="D64" s="11"/>
      <c r="E64" s="11"/>
      <c r="F64" s="43" t="s">
        <v>562</v>
      </c>
      <c r="G64" s="73">
        <v>47097</v>
      </c>
      <c r="H64" s="81">
        <v>12572</v>
      </c>
      <c r="I64" s="81">
        <v>8320</v>
      </c>
      <c r="J64" s="140">
        <f t="shared" si="13"/>
        <v>17.665668726245833</v>
      </c>
      <c r="K64" s="81"/>
      <c r="L64" s="73">
        <v>140150</v>
      </c>
      <c r="M64" s="73">
        <v>140150</v>
      </c>
      <c r="N64" s="81">
        <v>140150</v>
      </c>
      <c r="O64" s="84"/>
      <c r="P64" s="140">
        <f t="shared" si="14"/>
        <v>100</v>
      </c>
      <c r="Q64" s="84"/>
      <c r="R64" s="73">
        <f>G64+L64</f>
        <v>187247</v>
      </c>
      <c r="S64" s="73">
        <f>H64+M64</f>
        <v>152722</v>
      </c>
      <c r="T64" s="142">
        <f>I64+N64</f>
        <v>148470</v>
      </c>
      <c r="U64" s="142">
        <f>O64</f>
        <v>0</v>
      </c>
      <c r="V64" s="143">
        <f aca="true" t="shared" si="23" ref="V64:V71">T64/R64*100</f>
        <v>79.29098997580736</v>
      </c>
    </row>
    <row r="65" spans="3:22" s="6" customFormat="1" ht="26.25" customHeight="1" hidden="1">
      <c r="C65" s="31" t="s">
        <v>291</v>
      </c>
      <c r="D65" s="31" t="s">
        <v>289</v>
      </c>
      <c r="E65" s="31" t="s">
        <v>66</v>
      </c>
      <c r="F65" s="37" t="s">
        <v>142</v>
      </c>
      <c r="G65" s="73">
        <f aca="true" t="shared" si="24" ref="G65:G70">H65+K65</f>
        <v>0</v>
      </c>
      <c r="H65" s="75">
        <f>H66</f>
        <v>0</v>
      </c>
      <c r="I65" s="75">
        <f aca="true" t="shared" si="25" ref="I65:Q65">I66</f>
        <v>0</v>
      </c>
      <c r="J65" s="75">
        <f t="shared" si="25"/>
        <v>0</v>
      </c>
      <c r="K65" s="75">
        <f t="shared" si="25"/>
        <v>0</v>
      </c>
      <c r="L65" s="73">
        <f aca="true" t="shared" si="26" ref="L65:L70">N65+Q65</f>
        <v>0</v>
      </c>
      <c r="M65" s="75">
        <f t="shared" si="25"/>
        <v>0</v>
      </c>
      <c r="N65" s="75">
        <f t="shared" si="25"/>
        <v>0</v>
      </c>
      <c r="O65" s="75">
        <f t="shared" si="25"/>
        <v>0</v>
      </c>
      <c r="P65" s="140" t="e">
        <f t="shared" si="14"/>
        <v>#DIV/0!</v>
      </c>
      <c r="Q65" s="75">
        <f t="shared" si="25"/>
        <v>0</v>
      </c>
      <c r="R65" s="74">
        <f aca="true" t="shared" si="27" ref="R65:R70">L65+G65</f>
        <v>0</v>
      </c>
      <c r="S65" s="4"/>
      <c r="V65" s="143" t="e">
        <f t="shared" si="23"/>
        <v>#DIV/0!</v>
      </c>
    </row>
    <row r="66" spans="3:22" s="7" customFormat="1" ht="32.25" customHeight="1" hidden="1">
      <c r="C66" s="11"/>
      <c r="D66" s="11"/>
      <c r="E66" s="11"/>
      <c r="F66" s="38" t="s">
        <v>495</v>
      </c>
      <c r="G66" s="73">
        <f t="shared" si="24"/>
        <v>0</v>
      </c>
      <c r="H66" s="73"/>
      <c r="I66" s="73"/>
      <c r="J66" s="85"/>
      <c r="K66" s="85"/>
      <c r="L66" s="73">
        <f t="shared" si="26"/>
        <v>0</v>
      </c>
      <c r="M66" s="77"/>
      <c r="N66" s="78"/>
      <c r="O66" s="77"/>
      <c r="P66" s="140" t="e">
        <f t="shared" si="14"/>
        <v>#DIV/0!</v>
      </c>
      <c r="Q66" s="77"/>
      <c r="R66" s="74">
        <f t="shared" si="27"/>
        <v>0</v>
      </c>
      <c r="S66" s="10"/>
      <c r="V66" s="143" t="e">
        <f t="shared" si="23"/>
        <v>#DIV/0!</v>
      </c>
    </row>
    <row r="67" spans="3:22" s="14" customFormat="1" ht="40.5" customHeight="1" hidden="1">
      <c r="C67" s="22" t="s">
        <v>441</v>
      </c>
      <c r="D67" s="22" t="s">
        <v>442</v>
      </c>
      <c r="E67" s="22" t="s">
        <v>34</v>
      </c>
      <c r="F67" s="23" t="s">
        <v>443</v>
      </c>
      <c r="G67" s="73">
        <f t="shared" si="24"/>
        <v>0</v>
      </c>
      <c r="H67" s="75">
        <f>H68</f>
        <v>0</v>
      </c>
      <c r="I67" s="75">
        <f>I68</f>
        <v>0</v>
      </c>
      <c r="J67" s="75">
        <f>J68</f>
        <v>0</v>
      </c>
      <c r="K67" s="75">
        <f>K68</f>
        <v>0</v>
      </c>
      <c r="L67" s="73">
        <f t="shared" si="26"/>
        <v>0</v>
      </c>
      <c r="M67" s="75">
        <f>M68</f>
        <v>0</v>
      </c>
      <c r="N67" s="75">
        <f>N68</f>
        <v>0</v>
      </c>
      <c r="O67" s="75">
        <f>O68</f>
        <v>0</v>
      </c>
      <c r="P67" s="140" t="e">
        <f t="shared" si="14"/>
        <v>#DIV/0!</v>
      </c>
      <c r="Q67" s="75">
        <f>Q68</f>
        <v>0</v>
      </c>
      <c r="R67" s="74">
        <f t="shared" si="27"/>
        <v>0</v>
      </c>
      <c r="S67" s="4"/>
      <c r="V67" s="143" t="e">
        <f t="shared" si="23"/>
        <v>#DIV/0!</v>
      </c>
    </row>
    <row r="68" spans="3:22" s="14" customFormat="1" ht="36.75" customHeight="1" hidden="1">
      <c r="C68" s="22"/>
      <c r="D68" s="22"/>
      <c r="E68" s="22"/>
      <c r="F68" s="23" t="s">
        <v>444</v>
      </c>
      <c r="G68" s="73">
        <f t="shared" si="24"/>
        <v>0</v>
      </c>
      <c r="H68" s="74"/>
      <c r="I68" s="74"/>
      <c r="J68" s="74"/>
      <c r="K68" s="74"/>
      <c r="L68" s="73">
        <f t="shared" si="26"/>
        <v>0</v>
      </c>
      <c r="M68" s="73"/>
      <c r="N68" s="74"/>
      <c r="O68" s="74"/>
      <c r="P68" s="140" t="e">
        <f t="shared" si="14"/>
        <v>#DIV/0!</v>
      </c>
      <c r="Q68" s="73"/>
      <c r="R68" s="74">
        <f t="shared" si="27"/>
        <v>0</v>
      </c>
      <c r="S68" s="4"/>
      <c r="V68" s="143" t="e">
        <f t="shared" si="23"/>
        <v>#DIV/0!</v>
      </c>
    </row>
    <row r="69" spans="2:22" s="6" customFormat="1" ht="100.5" customHeight="1" hidden="1">
      <c r="B69" s="6">
        <v>20</v>
      </c>
      <c r="C69" s="31" t="s">
        <v>295</v>
      </c>
      <c r="D69" s="31" t="s">
        <v>293</v>
      </c>
      <c r="E69" s="31" t="s">
        <v>34</v>
      </c>
      <c r="F69" s="41" t="s">
        <v>294</v>
      </c>
      <c r="G69" s="73">
        <f t="shared" si="24"/>
        <v>0</v>
      </c>
      <c r="H69" s="73"/>
      <c r="I69" s="73"/>
      <c r="J69" s="73"/>
      <c r="K69" s="73"/>
      <c r="L69" s="73">
        <f t="shared" si="26"/>
        <v>0</v>
      </c>
      <c r="M69" s="73"/>
      <c r="N69" s="73"/>
      <c r="O69" s="73"/>
      <c r="P69" s="140" t="e">
        <f t="shared" si="14"/>
        <v>#DIV/0!</v>
      </c>
      <c r="Q69" s="73"/>
      <c r="R69" s="74">
        <f t="shared" si="27"/>
        <v>0</v>
      </c>
      <c r="S69" s="4"/>
      <c r="V69" s="143" t="e">
        <f t="shared" si="23"/>
        <v>#DIV/0!</v>
      </c>
    </row>
    <row r="70" spans="3:22" s="7" customFormat="1" ht="36" customHeight="1" hidden="1">
      <c r="C70" s="22" t="s">
        <v>418</v>
      </c>
      <c r="D70" s="22" t="s">
        <v>185</v>
      </c>
      <c r="E70" s="22" t="s">
        <v>32</v>
      </c>
      <c r="F70" s="49" t="s">
        <v>419</v>
      </c>
      <c r="G70" s="73">
        <f t="shared" si="24"/>
        <v>0</v>
      </c>
      <c r="H70" s="73"/>
      <c r="I70" s="73"/>
      <c r="J70" s="73"/>
      <c r="K70" s="73"/>
      <c r="L70" s="73">
        <f t="shared" si="26"/>
        <v>0</v>
      </c>
      <c r="M70" s="73"/>
      <c r="N70" s="73"/>
      <c r="O70" s="73"/>
      <c r="P70" s="140" t="e">
        <f t="shared" si="14"/>
        <v>#DIV/0!</v>
      </c>
      <c r="Q70" s="73"/>
      <c r="R70" s="74">
        <f t="shared" si="27"/>
        <v>0</v>
      </c>
      <c r="S70" s="4"/>
      <c r="V70" s="143" t="e">
        <f t="shared" si="23"/>
        <v>#DIV/0!</v>
      </c>
    </row>
    <row r="71" spans="3:22" s="6" customFormat="1" ht="40.5" customHeight="1">
      <c r="C71" s="31"/>
      <c r="D71" s="31"/>
      <c r="E71" s="31"/>
      <c r="F71" s="50" t="s">
        <v>6</v>
      </c>
      <c r="G71" s="74">
        <f>G34+G36+G40+G51+G52+G55+G59+G65+G67+G69+G70+G62</f>
        <v>164348947</v>
      </c>
      <c r="H71" s="74">
        <f aca="true" t="shared" si="28" ref="H71:U71">H34+H36+H40+H51+H52+H55+H59+H65+H67+H69+H70+H62</f>
        <v>41641393</v>
      </c>
      <c r="I71" s="74">
        <f t="shared" si="28"/>
        <v>37286157</v>
      </c>
      <c r="J71" s="141">
        <f t="shared" si="28"/>
        <v>155.85231723104027</v>
      </c>
      <c r="K71" s="74">
        <f t="shared" si="28"/>
        <v>0</v>
      </c>
      <c r="L71" s="74">
        <f t="shared" si="28"/>
        <v>9734946</v>
      </c>
      <c r="M71" s="74">
        <f t="shared" si="28"/>
        <v>9734946</v>
      </c>
      <c r="N71" s="74">
        <f t="shared" si="28"/>
        <v>2632378</v>
      </c>
      <c r="O71" s="74">
        <f t="shared" si="28"/>
        <v>0</v>
      </c>
      <c r="P71" s="141">
        <f t="shared" si="14"/>
        <v>27.040499248788848</v>
      </c>
      <c r="Q71" s="74">
        <f t="shared" si="28"/>
        <v>195515</v>
      </c>
      <c r="R71" s="74">
        <f t="shared" si="28"/>
        <v>174083893</v>
      </c>
      <c r="S71" s="74">
        <f t="shared" si="28"/>
        <v>51376339</v>
      </c>
      <c r="T71" s="74">
        <f t="shared" si="28"/>
        <v>39918535</v>
      </c>
      <c r="U71" s="74">
        <f t="shared" si="28"/>
        <v>0</v>
      </c>
      <c r="V71" s="145">
        <f t="shared" si="23"/>
        <v>22.93063092287349</v>
      </c>
    </row>
    <row r="72" spans="3:46" s="6" customFormat="1" ht="42.75" customHeight="1">
      <c r="C72" s="25" t="s">
        <v>113</v>
      </c>
      <c r="D72" s="25"/>
      <c r="E72" s="25"/>
      <c r="F72" s="26" t="s">
        <v>496</v>
      </c>
      <c r="G72" s="73"/>
      <c r="H72" s="73"/>
      <c r="I72" s="73"/>
      <c r="J72" s="73"/>
      <c r="K72" s="73"/>
      <c r="L72" s="73"/>
      <c r="M72" s="73"/>
      <c r="N72" s="73"/>
      <c r="O72" s="73"/>
      <c r="P72" s="73"/>
      <c r="Q72" s="73"/>
      <c r="R72" s="74"/>
      <c r="S72" s="4"/>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row>
    <row r="73" spans="3:46" s="7" customFormat="1" ht="45" customHeight="1">
      <c r="C73" s="27" t="s">
        <v>114</v>
      </c>
      <c r="D73" s="27"/>
      <c r="E73" s="27"/>
      <c r="F73" s="69" t="s">
        <v>497</v>
      </c>
      <c r="G73" s="77"/>
      <c r="H73" s="77"/>
      <c r="I73" s="77"/>
      <c r="J73" s="77"/>
      <c r="K73" s="77"/>
      <c r="L73" s="77"/>
      <c r="M73" s="77"/>
      <c r="N73" s="77"/>
      <c r="O73" s="77"/>
      <c r="P73" s="77"/>
      <c r="Q73" s="77"/>
      <c r="R73" s="80"/>
      <c r="S73" s="10"/>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row>
    <row r="74" spans="3:46" s="7" customFormat="1" ht="37.5" customHeight="1">
      <c r="C74" s="11"/>
      <c r="D74" s="11"/>
      <c r="E74" s="11"/>
      <c r="F74" s="21" t="s">
        <v>591</v>
      </c>
      <c r="G74" s="77">
        <f>G78+G85+G80+G82+G92+G93+G95+G103+G105+G106+G107+G108+G117+G118++G119+G120+G121+G122+G123+G125+G126+G127+G128+G129+G130+G156+G164+G142+G148++G158+G124+G131</f>
        <v>85485890</v>
      </c>
      <c r="H74" s="77">
        <f>H78+H85+H80+H82+H92+H93+H95+H103+H105+H106+H107+H108+H117+H118++H119+H120+H121+H122+H123+H125+H126+H127+H128+H129+H130+H156+H164+H142+H148++H158+H124+H131</f>
        <v>20701076</v>
      </c>
      <c r="I74" s="77">
        <f>I78+I85+I80+I82+I92+I93+I95+I103+I105+I106+I107+I108+I117+I118++I119+I120+I121+I122+I123+I125+I126+I127+I128+I129+I130+I156+I164+I142+I148++I158+I124+I131</f>
        <v>19356774</v>
      </c>
      <c r="J74" s="144">
        <f>I74/G74*100</f>
        <v>22.64323855082985</v>
      </c>
      <c r="K74" s="77">
        <f>K78+K85+K80+K82+K92+K93+K95+K103+K105+K106+K107+K108+K117+K118++K119+K120+K121+K122+K123+K125+K126+K127+K128+K129+K156+K164</f>
        <v>0</v>
      </c>
      <c r="L74" s="77">
        <f>L78+L85+L80+L82+L92+L93+L95+L103+L105+L106+L107+L108+L117+L118++L119+L120+L121+L122+L123+L125+L126+L127+L128+L129+L130+L156+L164+L142+L148++L158+L124+L131</f>
        <v>10996000</v>
      </c>
      <c r="M74" s="77">
        <f>M78+M85+M80+M82+M92+M93+M95+M103+M105+M106+M107+M108+M117+M118++M119+M120+M121+M122+M123+M125+M126+M127+M128+M129+M130+M156+M164+M142+M148++M158+M124+M131</f>
        <v>10996000</v>
      </c>
      <c r="N74" s="77">
        <f>N78+N85+N80+N82+N92+N93+N95+N103+N105+N106+N107+N108+N117+N118++N119+N120+N121+N122+N123+N125+N126+N127+N128+N129+N130+N156+N164+N142+N148++N158+N124+N131</f>
        <v>0</v>
      </c>
      <c r="O74" s="77">
        <f>O78+O85+O80+O82+O92+O93+O95+O103+O105+O106+O107+O108+O117+O118++O119+O120+O121+O122+O123+O125+O126+O127+O128+O129+O156+O164</f>
        <v>0</v>
      </c>
      <c r="P74" s="140">
        <f>N74/L74*100</f>
        <v>0</v>
      </c>
      <c r="Q74" s="77">
        <f>Q78+Q85+Q80+Q82+Q92+Q93+Q95+Q103+Q105+Q106+Q107+Q108+Q117+Q118++Q119+Q120+Q121+Q122+Q123+Q125+Q126+Q127+Q128+Q129+Q156+Q164</f>
        <v>0</v>
      </c>
      <c r="R74" s="77">
        <f>R78+R85+R80+R82+R92+R93+R95+R103+R105+R106+R107+R108+R117+R118++R119+R120+R121+R122+R123+R125+R126+R127+R128+R129+R130+R156+R164+R142+R148++R158+R124+R131</f>
        <v>96481890</v>
      </c>
      <c r="S74" s="77">
        <f>S78+S85+S80+S82+S92+S93+S95+S103+S105+S106+S107+S108+S117+S118++S119+S120+S121+S122+S123+S125+S126+S127+S128+S129+S130+S156+S164+S142+S148++S158+S124+S131</f>
        <v>31697076</v>
      </c>
      <c r="T74" s="77">
        <f>T78+T85+T80+T82+T92+T93+T95+T103+T105+T106+T107+T108+T117+T118++T119+T120+T121+T122+T123+T125+T126+T127+T128+T129+T130+T156+T164+T142+T148++T158+T124+T131</f>
        <v>19356774</v>
      </c>
      <c r="U74" s="77">
        <f>U78+U85+U80+U82+U92+U93+U95+U103+U105+U106+U107+U108+U117+U118++U119+U120+U121+U122+U123+U125+U126+U127+U128+U129+U156+U164</f>
        <v>0</v>
      </c>
      <c r="V74" s="147">
        <f>T74/R74*100</f>
        <v>20.06259827621536</v>
      </c>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row>
    <row r="75" spans="1:22" s="6" customFormat="1" ht="57.75" customHeight="1">
      <c r="A75" s="6">
        <v>3</v>
      </c>
      <c r="B75" s="6">
        <v>18</v>
      </c>
      <c r="C75" s="31" t="s">
        <v>115</v>
      </c>
      <c r="D75" s="31" t="s">
        <v>36</v>
      </c>
      <c r="E75" s="31" t="s">
        <v>33</v>
      </c>
      <c r="F75" s="41" t="s">
        <v>116</v>
      </c>
      <c r="G75" s="73">
        <v>7922400</v>
      </c>
      <c r="H75" s="73">
        <v>2023924</v>
      </c>
      <c r="I75" s="73">
        <v>1856876</v>
      </c>
      <c r="J75" s="140">
        <f>I75/G75*100</f>
        <v>23.438301524790468</v>
      </c>
      <c r="K75" s="73"/>
      <c r="L75" s="73"/>
      <c r="M75" s="73"/>
      <c r="N75" s="73"/>
      <c r="O75" s="73"/>
      <c r="P75" s="73"/>
      <c r="Q75" s="73"/>
      <c r="R75" s="73">
        <f>G75+L75</f>
        <v>7922400</v>
      </c>
      <c r="S75" s="73">
        <f>H75+M75</f>
        <v>2023924</v>
      </c>
      <c r="T75" s="142">
        <f>I75+N75</f>
        <v>1856876</v>
      </c>
      <c r="U75" s="142">
        <f>O75</f>
        <v>0</v>
      </c>
      <c r="V75" s="143">
        <f>T75/R75*100</f>
        <v>23.438301524790468</v>
      </c>
    </row>
    <row r="76" spans="3:22" s="14" customFormat="1" ht="34.5" customHeight="1">
      <c r="C76" s="48"/>
      <c r="D76" s="48"/>
      <c r="E76" s="48"/>
      <c r="F76" s="53" t="s">
        <v>215</v>
      </c>
      <c r="G76" s="74">
        <f>G77+G84+G87+G88+G89+G90+G94+G95+G97+G96</f>
        <v>64170000</v>
      </c>
      <c r="H76" s="74">
        <f>H77+H84+H87+H88+H89+H90+H94+H95+H97+H96</f>
        <v>16269220</v>
      </c>
      <c r="I76" s="74">
        <f>I77+I84+I87+I88+I89+I90+I94+I95+I97+I96</f>
        <v>14350162</v>
      </c>
      <c r="J76" s="141">
        <f aca="true" t="shared" si="29" ref="J76:J139">I76/G76*100</f>
        <v>22.362727131058126</v>
      </c>
      <c r="K76" s="74">
        <f aca="true" t="shared" si="30" ref="K76:Q76">K77+K84+K87+K88+K89+K90+K94+K95+K97+K96</f>
        <v>0</v>
      </c>
      <c r="L76" s="74">
        <f t="shared" si="30"/>
        <v>7640788</v>
      </c>
      <c r="M76" s="74">
        <f t="shared" si="30"/>
        <v>7640788</v>
      </c>
      <c r="N76" s="74">
        <f t="shared" si="30"/>
        <v>1499681</v>
      </c>
      <c r="O76" s="74">
        <f t="shared" si="30"/>
        <v>0</v>
      </c>
      <c r="P76" s="141">
        <f t="shared" si="30"/>
        <v>19.627308073460487</v>
      </c>
      <c r="Q76" s="74">
        <f t="shared" si="30"/>
        <v>31600</v>
      </c>
      <c r="R76" s="74">
        <f aca="true" t="shared" si="31" ref="R76:R139">G76+L76</f>
        <v>71810788</v>
      </c>
      <c r="S76" s="74">
        <f aca="true" t="shared" si="32" ref="S76:S139">H76+M76</f>
        <v>23910008</v>
      </c>
      <c r="T76" s="135">
        <f aca="true" t="shared" si="33" ref="T76:T139">I76+N76</f>
        <v>15849843</v>
      </c>
      <c r="U76" s="135">
        <f aca="true" t="shared" si="34" ref="U76:U139">O76</f>
        <v>0</v>
      </c>
      <c r="V76" s="145">
        <f aca="true" t="shared" si="35" ref="V76:V139">T76/R76*100</f>
        <v>22.071673966312694</v>
      </c>
    </row>
    <row r="77" spans="3:22" s="6" customFormat="1" ht="49.5" customHeight="1">
      <c r="C77" s="22" t="s">
        <v>143</v>
      </c>
      <c r="D77" s="22" t="s">
        <v>101</v>
      </c>
      <c r="E77" s="22" t="s">
        <v>102</v>
      </c>
      <c r="F77" s="44" t="s">
        <v>340</v>
      </c>
      <c r="G77" s="75">
        <f>SUM(G78:G83)</f>
        <v>60833900</v>
      </c>
      <c r="H77" s="75">
        <f>SUM(H78:H83)</f>
        <v>15153700</v>
      </c>
      <c r="I77" s="75">
        <f>SUM(I78:I83)</f>
        <v>13518955</v>
      </c>
      <c r="J77" s="140">
        <f t="shared" si="29"/>
        <v>22.222732719750006</v>
      </c>
      <c r="K77" s="75">
        <f aca="true" t="shared" si="36" ref="K77:Q77">SUM(K78:K83)</f>
        <v>0</v>
      </c>
      <c r="L77" s="75">
        <f>SUM(L78:L83)</f>
        <v>7640788</v>
      </c>
      <c r="M77" s="75">
        <f t="shared" si="36"/>
        <v>7640788</v>
      </c>
      <c r="N77" s="75">
        <f t="shared" si="36"/>
        <v>1499681</v>
      </c>
      <c r="O77" s="75">
        <f t="shared" si="36"/>
        <v>0</v>
      </c>
      <c r="P77" s="146">
        <f t="shared" si="36"/>
        <v>19.627308073460487</v>
      </c>
      <c r="Q77" s="75">
        <f t="shared" si="36"/>
        <v>31600</v>
      </c>
      <c r="R77" s="73">
        <f t="shared" si="31"/>
        <v>68474688</v>
      </c>
      <c r="S77" s="73">
        <f t="shared" si="32"/>
        <v>22794488</v>
      </c>
      <c r="T77" s="142">
        <f t="shared" si="33"/>
        <v>15018636</v>
      </c>
      <c r="U77" s="142">
        <f t="shared" si="34"/>
        <v>0</v>
      </c>
      <c r="V77" s="143">
        <f t="shared" si="35"/>
        <v>21.933120746749516</v>
      </c>
    </row>
    <row r="78" spans="3:22" s="7" customFormat="1" ht="25.5" customHeight="1">
      <c r="C78" s="47"/>
      <c r="D78" s="47"/>
      <c r="E78" s="47"/>
      <c r="F78" s="54" t="s">
        <v>459</v>
      </c>
      <c r="G78" s="73">
        <v>28693100</v>
      </c>
      <c r="H78" s="73">
        <v>7173100</v>
      </c>
      <c r="I78" s="73">
        <v>7172637</v>
      </c>
      <c r="J78" s="140">
        <f t="shared" si="29"/>
        <v>24.99777646890716</v>
      </c>
      <c r="K78" s="73"/>
      <c r="L78" s="73">
        <f>N78+Q78</f>
        <v>0</v>
      </c>
      <c r="M78" s="77"/>
      <c r="N78" s="78"/>
      <c r="O78" s="77"/>
      <c r="P78" s="77"/>
      <c r="Q78" s="77"/>
      <c r="R78" s="73">
        <f t="shared" si="31"/>
        <v>28693100</v>
      </c>
      <c r="S78" s="73">
        <f t="shared" si="32"/>
        <v>7173100</v>
      </c>
      <c r="T78" s="142">
        <f t="shared" si="33"/>
        <v>7172637</v>
      </c>
      <c r="U78" s="142">
        <f t="shared" si="34"/>
        <v>0</v>
      </c>
      <c r="V78" s="143">
        <f t="shared" si="35"/>
        <v>24.99777646890716</v>
      </c>
    </row>
    <row r="79" spans="3:22" s="7" customFormat="1" ht="25.5" customHeight="1">
      <c r="C79" s="47"/>
      <c r="D79" s="47"/>
      <c r="E79" s="47"/>
      <c r="F79" s="54" t="s">
        <v>29</v>
      </c>
      <c r="G79" s="73">
        <v>32054900</v>
      </c>
      <c r="H79" s="73">
        <v>7980600</v>
      </c>
      <c r="I79" s="73">
        <v>6346318</v>
      </c>
      <c r="J79" s="140">
        <f t="shared" si="29"/>
        <v>19.798277330454937</v>
      </c>
      <c r="K79" s="73"/>
      <c r="L79" s="73">
        <v>7640788</v>
      </c>
      <c r="M79" s="73">
        <v>7640788</v>
      </c>
      <c r="N79" s="73">
        <v>1499681</v>
      </c>
      <c r="O79" s="73"/>
      <c r="P79" s="140">
        <f>N79/L79*100</f>
        <v>19.627308073460487</v>
      </c>
      <c r="Q79" s="73">
        <v>31600</v>
      </c>
      <c r="R79" s="73">
        <f t="shared" si="31"/>
        <v>39695688</v>
      </c>
      <c r="S79" s="73">
        <f t="shared" si="32"/>
        <v>15621388</v>
      </c>
      <c r="T79" s="142">
        <f t="shared" si="33"/>
        <v>7845999</v>
      </c>
      <c r="U79" s="142">
        <f t="shared" si="34"/>
        <v>0</v>
      </c>
      <c r="V79" s="143">
        <f t="shared" si="35"/>
        <v>19.765368470247953</v>
      </c>
    </row>
    <row r="80" spans="3:22" s="7" customFormat="1" ht="38.25" customHeight="1" hidden="1">
      <c r="C80" s="47"/>
      <c r="D80" s="47"/>
      <c r="E80" s="47"/>
      <c r="F80" s="54" t="s">
        <v>460</v>
      </c>
      <c r="G80" s="73">
        <f>H80+K80</f>
        <v>0</v>
      </c>
      <c r="H80" s="73"/>
      <c r="I80" s="73"/>
      <c r="J80" s="140" t="e">
        <f t="shared" si="29"/>
        <v>#DIV/0!</v>
      </c>
      <c r="K80" s="73"/>
      <c r="L80" s="73">
        <f>N80+Q80</f>
        <v>0</v>
      </c>
      <c r="M80" s="77"/>
      <c r="N80" s="78"/>
      <c r="O80" s="77"/>
      <c r="P80" s="77"/>
      <c r="Q80" s="77"/>
      <c r="R80" s="73">
        <f t="shared" si="31"/>
        <v>0</v>
      </c>
      <c r="S80" s="73">
        <f t="shared" si="32"/>
        <v>0</v>
      </c>
      <c r="T80" s="142">
        <f t="shared" si="33"/>
        <v>0</v>
      </c>
      <c r="U80" s="142">
        <f t="shared" si="34"/>
        <v>0</v>
      </c>
      <c r="V80" s="143" t="e">
        <f t="shared" si="35"/>
        <v>#DIV/0!</v>
      </c>
    </row>
    <row r="81" spans="3:22" s="7" customFormat="1" ht="62.25" customHeight="1" hidden="1">
      <c r="C81" s="47"/>
      <c r="D81" s="47"/>
      <c r="E81" s="47"/>
      <c r="F81" s="54" t="s">
        <v>106</v>
      </c>
      <c r="G81" s="73">
        <f>H81+K81</f>
        <v>0</v>
      </c>
      <c r="H81" s="73"/>
      <c r="I81" s="73"/>
      <c r="J81" s="140" t="e">
        <f t="shared" si="29"/>
        <v>#DIV/0!</v>
      </c>
      <c r="K81" s="73"/>
      <c r="L81" s="73">
        <f>N81+Q81</f>
        <v>0</v>
      </c>
      <c r="M81" s="77"/>
      <c r="N81" s="78"/>
      <c r="O81" s="77"/>
      <c r="P81" s="77"/>
      <c r="Q81" s="77"/>
      <c r="R81" s="73">
        <f t="shared" si="31"/>
        <v>0</v>
      </c>
      <c r="S81" s="73">
        <f t="shared" si="32"/>
        <v>0</v>
      </c>
      <c r="T81" s="142">
        <f t="shared" si="33"/>
        <v>0</v>
      </c>
      <c r="U81" s="142">
        <f t="shared" si="34"/>
        <v>0</v>
      </c>
      <c r="V81" s="143" t="e">
        <f t="shared" si="35"/>
        <v>#DIV/0!</v>
      </c>
    </row>
    <row r="82" spans="3:22" s="7" customFormat="1" ht="67.5" customHeight="1">
      <c r="C82" s="47"/>
      <c r="D82" s="47"/>
      <c r="E82" s="47"/>
      <c r="F82" s="54" t="s">
        <v>593</v>
      </c>
      <c r="G82" s="73">
        <v>85900</v>
      </c>
      <c r="H82" s="73"/>
      <c r="I82" s="73"/>
      <c r="J82" s="140">
        <f t="shared" si="29"/>
        <v>0</v>
      </c>
      <c r="K82" s="73"/>
      <c r="L82" s="73"/>
      <c r="M82" s="73"/>
      <c r="N82" s="73"/>
      <c r="O82" s="73"/>
      <c r="P82" s="77"/>
      <c r="Q82" s="77"/>
      <c r="R82" s="73">
        <f t="shared" si="31"/>
        <v>85900</v>
      </c>
      <c r="S82" s="73">
        <f t="shared" si="32"/>
        <v>0</v>
      </c>
      <c r="T82" s="142">
        <f t="shared" si="33"/>
        <v>0</v>
      </c>
      <c r="U82" s="142">
        <f t="shared" si="34"/>
        <v>0</v>
      </c>
      <c r="V82" s="143">
        <f t="shared" si="35"/>
        <v>0</v>
      </c>
    </row>
    <row r="83" spans="3:22" s="7" customFormat="1" ht="42" customHeight="1" hidden="1">
      <c r="C83" s="47"/>
      <c r="D83" s="47"/>
      <c r="E83" s="47"/>
      <c r="F83" s="54" t="s">
        <v>422</v>
      </c>
      <c r="G83" s="73">
        <f>H83+K83</f>
        <v>0</v>
      </c>
      <c r="H83" s="73"/>
      <c r="I83" s="73"/>
      <c r="J83" s="140" t="e">
        <f t="shared" si="29"/>
        <v>#DIV/0!</v>
      </c>
      <c r="K83" s="73"/>
      <c r="L83" s="73">
        <f>N83+Q83</f>
        <v>0</v>
      </c>
      <c r="M83" s="77"/>
      <c r="N83" s="77"/>
      <c r="O83" s="77"/>
      <c r="P83" s="77"/>
      <c r="Q83" s="77"/>
      <c r="R83" s="73">
        <f t="shared" si="31"/>
        <v>0</v>
      </c>
      <c r="S83" s="73">
        <f t="shared" si="32"/>
        <v>0</v>
      </c>
      <c r="T83" s="142">
        <f t="shared" si="33"/>
        <v>0</v>
      </c>
      <c r="U83" s="142">
        <f t="shared" si="34"/>
        <v>0</v>
      </c>
      <c r="V83" s="143" t="e">
        <f t="shared" si="35"/>
        <v>#DIV/0!</v>
      </c>
    </row>
    <row r="84" spans="3:22" s="6" customFormat="1" ht="43.5" customHeight="1">
      <c r="C84" s="22" t="s">
        <v>269</v>
      </c>
      <c r="D84" s="22" t="s">
        <v>270</v>
      </c>
      <c r="E84" s="22" t="s">
        <v>271</v>
      </c>
      <c r="F84" s="55" t="s">
        <v>272</v>
      </c>
      <c r="G84" s="75">
        <f>SUM(G85:G86)</f>
        <v>72000</v>
      </c>
      <c r="H84" s="75">
        <f>SUM(H85:H86)</f>
        <v>18000</v>
      </c>
      <c r="I84" s="75">
        <f>SUM(I85:I86)</f>
        <v>0</v>
      </c>
      <c r="J84" s="140">
        <f t="shared" si="29"/>
        <v>0</v>
      </c>
      <c r="K84" s="75">
        <f aca="true" t="shared" si="37" ref="K84:Q84">SUM(K85:K86)</f>
        <v>0</v>
      </c>
      <c r="L84" s="75">
        <f>SUM(L85:L86)</f>
        <v>0</v>
      </c>
      <c r="M84" s="75">
        <f t="shared" si="37"/>
        <v>0</v>
      </c>
      <c r="N84" s="75">
        <f t="shared" si="37"/>
        <v>0</v>
      </c>
      <c r="O84" s="75">
        <f t="shared" si="37"/>
        <v>0</v>
      </c>
      <c r="P84" s="75">
        <f t="shared" si="37"/>
        <v>0</v>
      </c>
      <c r="Q84" s="75">
        <f t="shared" si="37"/>
        <v>0</v>
      </c>
      <c r="R84" s="73">
        <f t="shared" si="31"/>
        <v>72000</v>
      </c>
      <c r="S84" s="73">
        <f t="shared" si="32"/>
        <v>18000</v>
      </c>
      <c r="T84" s="142">
        <f t="shared" si="33"/>
        <v>0</v>
      </c>
      <c r="U84" s="142">
        <f t="shared" si="34"/>
        <v>0</v>
      </c>
      <c r="V84" s="143">
        <f t="shared" si="35"/>
        <v>0</v>
      </c>
    </row>
    <row r="85" spans="3:22" s="7" customFormat="1" ht="15.75" customHeight="1" hidden="1">
      <c r="C85" s="22"/>
      <c r="D85" s="22"/>
      <c r="E85" s="22"/>
      <c r="F85" s="54" t="s">
        <v>461</v>
      </c>
      <c r="G85" s="73">
        <f>H85+K85</f>
        <v>0</v>
      </c>
      <c r="H85" s="73"/>
      <c r="I85" s="73"/>
      <c r="J85" s="140" t="e">
        <f t="shared" si="29"/>
        <v>#DIV/0!</v>
      </c>
      <c r="K85" s="73"/>
      <c r="L85" s="73">
        <f>N85+Q85</f>
        <v>0</v>
      </c>
      <c r="M85" s="77"/>
      <c r="N85" s="78"/>
      <c r="O85" s="77"/>
      <c r="P85" s="77"/>
      <c r="Q85" s="77"/>
      <c r="R85" s="73">
        <f t="shared" si="31"/>
        <v>0</v>
      </c>
      <c r="S85" s="73">
        <f t="shared" si="32"/>
        <v>0</v>
      </c>
      <c r="T85" s="142">
        <f t="shared" si="33"/>
        <v>0</v>
      </c>
      <c r="U85" s="142">
        <f t="shared" si="34"/>
        <v>0</v>
      </c>
      <c r="V85" s="143" t="e">
        <f t="shared" si="35"/>
        <v>#DIV/0!</v>
      </c>
    </row>
    <row r="86" spans="3:22" s="7" customFormat="1" ht="50.25" customHeight="1">
      <c r="C86" s="47"/>
      <c r="D86" s="47"/>
      <c r="E86" s="47"/>
      <c r="F86" s="54" t="s">
        <v>510</v>
      </c>
      <c r="G86" s="73">
        <v>72000</v>
      </c>
      <c r="H86" s="73">
        <v>18000</v>
      </c>
      <c r="I86" s="73"/>
      <c r="J86" s="140">
        <f t="shared" si="29"/>
        <v>0</v>
      </c>
      <c r="K86" s="73"/>
      <c r="L86" s="73"/>
      <c r="M86" s="73"/>
      <c r="N86" s="73"/>
      <c r="O86" s="73"/>
      <c r="P86" s="73"/>
      <c r="Q86" s="73"/>
      <c r="R86" s="73">
        <f t="shared" si="31"/>
        <v>72000</v>
      </c>
      <c r="S86" s="73">
        <f t="shared" si="32"/>
        <v>18000</v>
      </c>
      <c r="T86" s="142">
        <f t="shared" si="33"/>
        <v>0</v>
      </c>
      <c r="U86" s="142">
        <f t="shared" si="34"/>
        <v>0</v>
      </c>
      <c r="V86" s="143">
        <f t="shared" si="35"/>
        <v>0</v>
      </c>
    </row>
    <row r="87" spans="3:22" s="6" customFormat="1" ht="60" customHeight="1">
      <c r="C87" s="56" t="s">
        <v>186</v>
      </c>
      <c r="D87" s="56" t="s">
        <v>144</v>
      </c>
      <c r="E87" s="56" t="s">
        <v>48</v>
      </c>
      <c r="F87" s="57" t="s">
        <v>397</v>
      </c>
      <c r="G87" s="73">
        <v>19500</v>
      </c>
      <c r="H87" s="73"/>
      <c r="I87" s="73"/>
      <c r="J87" s="140">
        <f t="shared" si="29"/>
        <v>0</v>
      </c>
      <c r="K87" s="73"/>
      <c r="L87" s="73"/>
      <c r="M87" s="73"/>
      <c r="N87" s="79"/>
      <c r="O87" s="73"/>
      <c r="P87" s="73"/>
      <c r="Q87" s="73"/>
      <c r="R87" s="73">
        <f t="shared" si="31"/>
        <v>19500</v>
      </c>
      <c r="S87" s="73">
        <f t="shared" si="32"/>
        <v>0</v>
      </c>
      <c r="T87" s="142">
        <f t="shared" si="33"/>
        <v>0</v>
      </c>
      <c r="U87" s="142">
        <f t="shared" si="34"/>
        <v>0</v>
      </c>
      <c r="V87" s="143">
        <f t="shared" si="35"/>
        <v>0</v>
      </c>
    </row>
    <row r="88" spans="3:22" s="6" customFormat="1" ht="58.5" customHeight="1">
      <c r="C88" s="56" t="s">
        <v>187</v>
      </c>
      <c r="D88" s="56" t="s">
        <v>145</v>
      </c>
      <c r="E88" s="56" t="s">
        <v>48</v>
      </c>
      <c r="F88" s="55" t="s">
        <v>462</v>
      </c>
      <c r="G88" s="73">
        <v>235200</v>
      </c>
      <c r="H88" s="73">
        <v>104175</v>
      </c>
      <c r="I88" s="73">
        <v>75085</v>
      </c>
      <c r="J88" s="140">
        <f t="shared" si="29"/>
        <v>31.92389455782313</v>
      </c>
      <c r="K88" s="73"/>
      <c r="L88" s="73"/>
      <c r="M88" s="73"/>
      <c r="N88" s="79"/>
      <c r="O88" s="73"/>
      <c r="P88" s="73"/>
      <c r="Q88" s="73"/>
      <c r="R88" s="73">
        <f t="shared" si="31"/>
        <v>235200</v>
      </c>
      <c r="S88" s="73">
        <f t="shared" si="32"/>
        <v>104175</v>
      </c>
      <c r="T88" s="142">
        <f t="shared" si="33"/>
        <v>75085</v>
      </c>
      <c r="U88" s="142">
        <f t="shared" si="34"/>
        <v>0</v>
      </c>
      <c r="V88" s="143">
        <f t="shared" si="35"/>
        <v>31.92389455782313</v>
      </c>
    </row>
    <row r="89" spans="3:22" s="6" customFormat="1" ht="63.75" customHeight="1">
      <c r="C89" s="56" t="s">
        <v>188</v>
      </c>
      <c r="D89" s="56" t="s">
        <v>146</v>
      </c>
      <c r="E89" s="56" t="s">
        <v>48</v>
      </c>
      <c r="F89" s="55" t="s">
        <v>398</v>
      </c>
      <c r="G89" s="73">
        <v>39000</v>
      </c>
      <c r="H89" s="73">
        <v>9750</v>
      </c>
      <c r="I89" s="73">
        <v>9741</v>
      </c>
      <c r="J89" s="140">
        <f t="shared" si="29"/>
        <v>24.97692307692308</v>
      </c>
      <c r="K89" s="73"/>
      <c r="L89" s="73"/>
      <c r="M89" s="73"/>
      <c r="N89" s="79"/>
      <c r="O89" s="73"/>
      <c r="P89" s="73"/>
      <c r="Q89" s="73"/>
      <c r="R89" s="73">
        <f t="shared" si="31"/>
        <v>39000</v>
      </c>
      <c r="S89" s="73">
        <f t="shared" si="32"/>
        <v>9750</v>
      </c>
      <c r="T89" s="142">
        <f t="shared" si="33"/>
        <v>9741</v>
      </c>
      <c r="U89" s="142">
        <f t="shared" si="34"/>
        <v>0</v>
      </c>
      <c r="V89" s="143">
        <f t="shared" si="35"/>
        <v>24.97692307692308</v>
      </c>
    </row>
    <row r="90" spans="3:22" s="6" customFormat="1" ht="51" customHeight="1">
      <c r="C90" s="56" t="s">
        <v>189</v>
      </c>
      <c r="D90" s="56" t="s">
        <v>148</v>
      </c>
      <c r="E90" s="56" t="s">
        <v>48</v>
      </c>
      <c r="F90" s="55" t="s">
        <v>147</v>
      </c>
      <c r="G90" s="75">
        <f>SUM(G91:G93)</f>
        <v>1269600</v>
      </c>
      <c r="H90" s="75">
        <f>SUM(H91:H93)</f>
        <v>340100</v>
      </c>
      <c r="I90" s="75">
        <f>SUM(I91:I93)</f>
        <v>261498</v>
      </c>
      <c r="J90" s="140">
        <f t="shared" si="29"/>
        <v>20.5968809073724</v>
      </c>
      <c r="K90" s="75">
        <f aca="true" t="shared" si="38" ref="K90:Q90">SUM(K91:K93)</f>
        <v>0</v>
      </c>
      <c r="L90" s="75">
        <f>SUM(L91:L93)</f>
        <v>0</v>
      </c>
      <c r="M90" s="75">
        <f>SUM(M91:M93)</f>
        <v>0</v>
      </c>
      <c r="N90" s="75">
        <f t="shared" si="38"/>
        <v>0</v>
      </c>
      <c r="O90" s="75">
        <f t="shared" si="38"/>
        <v>0</v>
      </c>
      <c r="P90" s="75">
        <f t="shared" si="38"/>
        <v>0</v>
      </c>
      <c r="Q90" s="75">
        <f t="shared" si="38"/>
        <v>0</v>
      </c>
      <c r="R90" s="73">
        <f t="shared" si="31"/>
        <v>1269600</v>
      </c>
      <c r="S90" s="73">
        <f t="shared" si="32"/>
        <v>340100</v>
      </c>
      <c r="T90" s="142">
        <f t="shared" si="33"/>
        <v>261498</v>
      </c>
      <c r="U90" s="142">
        <f t="shared" si="34"/>
        <v>0</v>
      </c>
      <c r="V90" s="143">
        <f t="shared" si="35"/>
        <v>20.5968809073724</v>
      </c>
    </row>
    <row r="91" spans="3:22" s="6" customFormat="1" ht="41.25" customHeight="1">
      <c r="C91" s="58"/>
      <c r="D91" s="58"/>
      <c r="E91" s="58"/>
      <c r="F91" s="54" t="s">
        <v>525</v>
      </c>
      <c r="G91" s="73">
        <v>736300</v>
      </c>
      <c r="H91" s="73">
        <v>173610</v>
      </c>
      <c r="I91" s="73">
        <v>95008</v>
      </c>
      <c r="J91" s="140">
        <f t="shared" si="29"/>
        <v>12.903436099415998</v>
      </c>
      <c r="K91" s="73"/>
      <c r="L91" s="73"/>
      <c r="M91" s="77"/>
      <c r="N91" s="79"/>
      <c r="O91" s="73"/>
      <c r="P91" s="73"/>
      <c r="Q91" s="73"/>
      <c r="R91" s="73">
        <f t="shared" si="31"/>
        <v>736300</v>
      </c>
      <c r="S91" s="73">
        <f t="shared" si="32"/>
        <v>173610</v>
      </c>
      <c r="T91" s="142">
        <f t="shared" si="33"/>
        <v>95008</v>
      </c>
      <c r="U91" s="142">
        <f t="shared" si="34"/>
        <v>0</v>
      </c>
      <c r="V91" s="143">
        <f t="shared" si="35"/>
        <v>12.903436099415998</v>
      </c>
    </row>
    <row r="92" spans="3:22" s="6" customFormat="1" ht="36" customHeight="1" hidden="1">
      <c r="C92" s="58"/>
      <c r="D92" s="58"/>
      <c r="E92" s="58"/>
      <c r="F92" s="54" t="s">
        <v>463</v>
      </c>
      <c r="G92" s="73">
        <f>H92+K92</f>
        <v>0</v>
      </c>
      <c r="H92" s="73"/>
      <c r="I92" s="73"/>
      <c r="J92" s="140" t="e">
        <f t="shared" si="29"/>
        <v>#DIV/0!</v>
      </c>
      <c r="K92" s="73"/>
      <c r="L92" s="73">
        <f>N92+Q92</f>
        <v>0</v>
      </c>
      <c r="M92" s="77"/>
      <c r="N92" s="79"/>
      <c r="O92" s="73"/>
      <c r="P92" s="73"/>
      <c r="Q92" s="73"/>
      <c r="R92" s="73">
        <f t="shared" si="31"/>
        <v>0</v>
      </c>
      <c r="S92" s="73">
        <f t="shared" si="32"/>
        <v>0</v>
      </c>
      <c r="T92" s="142">
        <f t="shared" si="33"/>
        <v>0</v>
      </c>
      <c r="U92" s="142">
        <f t="shared" si="34"/>
        <v>0</v>
      </c>
      <c r="V92" s="143" t="e">
        <f t="shared" si="35"/>
        <v>#DIV/0!</v>
      </c>
    </row>
    <row r="93" spans="3:22" s="6" customFormat="1" ht="78" customHeight="1">
      <c r="C93" s="58"/>
      <c r="D93" s="58"/>
      <c r="E93" s="58"/>
      <c r="F93" s="54" t="s">
        <v>519</v>
      </c>
      <c r="G93" s="73">
        <v>533300</v>
      </c>
      <c r="H93" s="73">
        <v>166490</v>
      </c>
      <c r="I93" s="73">
        <v>166490</v>
      </c>
      <c r="J93" s="140">
        <f t="shared" si="29"/>
        <v>31.21882617663604</v>
      </c>
      <c r="K93" s="73"/>
      <c r="L93" s="73"/>
      <c r="M93" s="77"/>
      <c r="N93" s="79"/>
      <c r="O93" s="73"/>
      <c r="P93" s="73"/>
      <c r="Q93" s="73"/>
      <c r="R93" s="73">
        <f t="shared" si="31"/>
        <v>533300</v>
      </c>
      <c r="S93" s="73">
        <f t="shared" si="32"/>
        <v>166490</v>
      </c>
      <c r="T93" s="142">
        <f t="shared" si="33"/>
        <v>166490</v>
      </c>
      <c r="U93" s="142">
        <f t="shared" si="34"/>
        <v>0</v>
      </c>
      <c r="V93" s="143">
        <f t="shared" si="35"/>
        <v>31.21882617663604</v>
      </c>
    </row>
    <row r="94" spans="3:22" s="6" customFormat="1" ht="57.75" customHeight="1">
      <c r="C94" s="56" t="s">
        <v>263</v>
      </c>
      <c r="D94" s="56" t="s">
        <v>149</v>
      </c>
      <c r="E94" s="56" t="s">
        <v>48</v>
      </c>
      <c r="F94" s="55" t="s">
        <v>399</v>
      </c>
      <c r="G94" s="73">
        <v>280000</v>
      </c>
      <c r="H94" s="73">
        <v>100000</v>
      </c>
      <c r="I94" s="73">
        <v>35000</v>
      </c>
      <c r="J94" s="140">
        <f t="shared" si="29"/>
        <v>12.5</v>
      </c>
      <c r="K94" s="73"/>
      <c r="L94" s="73"/>
      <c r="M94" s="73"/>
      <c r="N94" s="79"/>
      <c r="O94" s="73"/>
      <c r="P94" s="73"/>
      <c r="Q94" s="73"/>
      <c r="R94" s="73">
        <f t="shared" si="31"/>
        <v>280000</v>
      </c>
      <c r="S94" s="73">
        <f t="shared" si="32"/>
        <v>100000</v>
      </c>
      <c r="T94" s="142">
        <f t="shared" si="33"/>
        <v>35000</v>
      </c>
      <c r="U94" s="142">
        <f t="shared" si="34"/>
        <v>0</v>
      </c>
      <c r="V94" s="143">
        <f t="shared" si="35"/>
        <v>12.5</v>
      </c>
    </row>
    <row r="95" spans="3:22" s="6" customFormat="1" ht="66" customHeight="1">
      <c r="C95" s="56" t="s">
        <v>414</v>
      </c>
      <c r="D95" s="56" t="s">
        <v>415</v>
      </c>
      <c r="E95" s="56" t="s">
        <v>48</v>
      </c>
      <c r="F95" s="55" t="s">
        <v>520</v>
      </c>
      <c r="G95" s="73">
        <v>254100</v>
      </c>
      <c r="H95" s="73">
        <v>254100</v>
      </c>
      <c r="I95" s="73">
        <v>253927</v>
      </c>
      <c r="J95" s="140">
        <f t="shared" si="29"/>
        <v>99.93191656828022</v>
      </c>
      <c r="K95" s="73"/>
      <c r="L95" s="73"/>
      <c r="M95" s="73"/>
      <c r="N95" s="79"/>
      <c r="O95" s="73"/>
      <c r="P95" s="73"/>
      <c r="Q95" s="73"/>
      <c r="R95" s="73">
        <f t="shared" si="31"/>
        <v>254100</v>
      </c>
      <c r="S95" s="73">
        <f t="shared" si="32"/>
        <v>254100</v>
      </c>
      <c r="T95" s="142">
        <f t="shared" si="33"/>
        <v>253927</v>
      </c>
      <c r="U95" s="142">
        <f t="shared" si="34"/>
        <v>0</v>
      </c>
      <c r="V95" s="143">
        <f t="shared" si="35"/>
        <v>99.93191656828022</v>
      </c>
    </row>
    <row r="96" spans="3:22" s="6" customFormat="1" ht="48.75" customHeight="1" hidden="1">
      <c r="C96" s="56" t="s">
        <v>275</v>
      </c>
      <c r="D96" s="56" t="s">
        <v>273</v>
      </c>
      <c r="E96" s="56" t="s">
        <v>48</v>
      </c>
      <c r="F96" s="55" t="s">
        <v>276</v>
      </c>
      <c r="G96" s="81">
        <f>H96+K96</f>
        <v>0</v>
      </c>
      <c r="H96" s="73"/>
      <c r="I96" s="73"/>
      <c r="J96" s="140" t="e">
        <f t="shared" si="29"/>
        <v>#DIV/0!</v>
      </c>
      <c r="K96" s="73"/>
      <c r="L96" s="73">
        <f>N96+Q96</f>
        <v>0</v>
      </c>
      <c r="M96" s="73"/>
      <c r="N96" s="73"/>
      <c r="O96" s="73"/>
      <c r="P96" s="73"/>
      <c r="Q96" s="73"/>
      <c r="R96" s="73">
        <f t="shared" si="31"/>
        <v>0</v>
      </c>
      <c r="S96" s="73">
        <f t="shared" si="32"/>
        <v>0</v>
      </c>
      <c r="T96" s="142">
        <f t="shared" si="33"/>
        <v>0</v>
      </c>
      <c r="U96" s="142">
        <f t="shared" si="34"/>
        <v>0</v>
      </c>
      <c r="V96" s="143" t="e">
        <f t="shared" si="35"/>
        <v>#DIV/0!</v>
      </c>
    </row>
    <row r="97" spans="3:22" s="6" customFormat="1" ht="30.75" customHeight="1">
      <c r="C97" s="56" t="s">
        <v>274</v>
      </c>
      <c r="D97" s="56" t="s">
        <v>327</v>
      </c>
      <c r="E97" s="56" t="s">
        <v>48</v>
      </c>
      <c r="F97" s="55" t="s">
        <v>277</v>
      </c>
      <c r="G97" s="75">
        <f>SUM(G98:G103)</f>
        <v>1166700</v>
      </c>
      <c r="H97" s="75">
        <f>SUM(H98:H103)</f>
        <v>289395</v>
      </c>
      <c r="I97" s="75">
        <f>SUM(I98:I103)</f>
        <v>195956</v>
      </c>
      <c r="J97" s="140">
        <f t="shared" si="29"/>
        <v>16.795748692894488</v>
      </c>
      <c r="K97" s="75">
        <f aca="true" t="shared" si="39" ref="K97:Q97">SUM(K98:K103)</f>
        <v>0</v>
      </c>
      <c r="L97" s="75">
        <f>SUM(L98:L103)</f>
        <v>0</v>
      </c>
      <c r="M97" s="75">
        <f t="shared" si="39"/>
        <v>0</v>
      </c>
      <c r="N97" s="75">
        <f t="shared" si="39"/>
        <v>0</v>
      </c>
      <c r="O97" s="75">
        <f t="shared" si="39"/>
        <v>0</v>
      </c>
      <c r="P97" s="75">
        <f t="shared" si="39"/>
        <v>0</v>
      </c>
      <c r="Q97" s="75">
        <f t="shared" si="39"/>
        <v>0</v>
      </c>
      <c r="R97" s="73">
        <f t="shared" si="31"/>
        <v>1166700</v>
      </c>
      <c r="S97" s="73">
        <f t="shared" si="32"/>
        <v>289395</v>
      </c>
      <c r="T97" s="142">
        <f t="shared" si="33"/>
        <v>195956</v>
      </c>
      <c r="U97" s="142">
        <f t="shared" si="34"/>
        <v>0</v>
      </c>
      <c r="V97" s="143">
        <f t="shared" si="35"/>
        <v>16.795748692894488</v>
      </c>
    </row>
    <row r="98" spans="3:22" s="6" customFormat="1" ht="56.25" customHeight="1">
      <c r="C98" s="56"/>
      <c r="D98" s="31"/>
      <c r="E98" s="31"/>
      <c r="F98" s="33" t="s">
        <v>400</v>
      </c>
      <c r="G98" s="73">
        <v>193500</v>
      </c>
      <c r="H98" s="73">
        <v>33000</v>
      </c>
      <c r="I98" s="73">
        <v>21840</v>
      </c>
      <c r="J98" s="140">
        <f t="shared" si="29"/>
        <v>11.286821705426357</v>
      </c>
      <c r="K98" s="73"/>
      <c r="L98" s="73"/>
      <c r="M98" s="77"/>
      <c r="N98" s="79"/>
      <c r="O98" s="73"/>
      <c r="P98" s="73"/>
      <c r="Q98" s="73"/>
      <c r="R98" s="73">
        <f t="shared" si="31"/>
        <v>193500</v>
      </c>
      <c r="S98" s="73">
        <f t="shared" si="32"/>
        <v>33000</v>
      </c>
      <c r="T98" s="142">
        <f t="shared" si="33"/>
        <v>21840</v>
      </c>
      <c r="U98" s="142">
        <f t="shared" si="34"/>
        <v>0</v>
      </c>
      <c r="V98" s="143">
        <f t="shared" si="35"/>
        <v>11.286821705426357</v>
      </c>
    </row>
    <row r="99" spans="3:22" s="6" customFormat="1" ht="53.25" customHeight="1">
      <c r="C99" s="56"/>
      <c r="D99" s="31"/>
      <c r="E99" s="56"/>
      <c r="F99" s="33" t="s">
        <v>401</v>
      </c>
      <c r="G99" s="73">
        <v>72000</v>
      </c>
      <c r="H99" s="73">
        <v>18000</v>
      </c>
      <c r="I99" s="73">
        <v>7037</v>
      </c>
      <c r="J99" s="140">
        <f t="shared" si="29"/>
        <v>9.77361111111111</v>
      </c>
      <c r="K99" s="73"/>
      <c r="L99" s="73"/>
      <c r="M99" s="77"/>
      <c r="N99" s="79"/>
      <c r="O99" s="73"/>
      <c r="P99" s="73"/>
      <c r="Q99" s="73"/>
      <c r="R99" s="73">
        <f t="shared" si="31"/>
        <v>72000</v>
      </c>
      <c r="S99" s="73">
        <f t="shared" si="32"/>
        <v>18000</v>
      </c>
      <c r="T99" s="142">
        <f t="shared" si="33"/>
        <v>7037</v>
      </c>
      <c r="U99" s="142">
        <f t="shared" si="34"/>
        <v>0</v>
      </c>
      <c r="V99" s="143">
        <f t="shared" si="35"/>
        <v>9.77361111111111</v>
      </c>
    </row>
    <row r="100" spans="3:22" s="6" customFormat="1" ht="51.75" customHeight="1">
      <c r="C100" s="56"/>
      <c r="D100" s="31"/>
      <c r="E100" s="31"/>
      <c r="F100" s="33" t="s">
        <v>402</v>
      </c>
      <c r="G100" s="73">
        <v>682200</v>
      </c>
      <c r="H100" s="73">
        <v>169500</v>
      </c>
      <c r="I100" s="73">
        <v>131778</v>
      </c>
      <c r="J100" s="140">
        <f t="shared" si="29"/>
        <v>19.316622691292874</v>
      </c>
      <c r="K100" s="73"/>
      <c r="L100" s="73"/>
      <c r="M100" s="77"/>
      <c r="N100" s="79"/>
      <c r="O100" s="73"/>
      <c r="P100" s="73"/>
      <c r="Q100" s="73"/>
      <c r="R100" s="73">
        <f t="shared" si="31"/>
        <v>682200</v>
      </c>
      <c r="S100" s="73">
        <f t="shared" si="32"/>
        <v>169500</v>
      </c>
      <c r="T100" s="142">
        <f t="shared" si="33"/>
        <v>131778</v>
      </c>
      <c r="U100" s="142">
        <f t="shared" si="34"/>
        <v>0</v>
      </c>
      <c r="V100" s="143">
        <f t="shared" si="35"/>
        <v>19.316622691292874</v>
      </c>
    </row>
    <row r="101" spans="3:22" s="6" customFormat="1" ht="51.75" customHeight="1">
      <c r="C101" s="56"/>
      <c r="D101" s="31"/>
      <c r="E101" s="31"/>
      <c r="F101" s="33" t="s">
        <v>440</v>
      </c>
      <c r="G101" s="73">
        <v>180000</v>
      </c>
      <c r="H101" s="73">
        <v>45000</v>
      </c>
      <c r="I101" s="73">
        <v>11406</v>
      </c>
      <c r="J101" s="140">
        <f t="shared" si="29"/>
        <v>6.336666666666667</v>
      </c>
      <c r="K101" s="73"/>
      <c r="L101" s="73"/>
      <c r="M101" s="77"/>
      <c r="N101" s="79"/>
      <c r="O101" s="73"/>
      <c r="P101" s="73"/>
      <c r="Q101" s="73"/>
      <c r="R101" s="73">
        <f t="shared" si="31"/>
        <v>180000</v>
      </c>
      <c r="S101" s="73">
        <f t="shared" si="32"/>
        <v>45000</v>
      </c>
      <c r="T101" s="142">
        <f t="shared" si="33"/>
        <v>11406</v>
      </c>
      <c r="U101" s="142">
        <f t="shared" si="34"/>
        <v>0</v>
      </c>
      <c r="V101" s="143">
        <f t="shared" si="35"/>
        <v>6.336666666666667</v>
      </c>
    </row>
    <row r="102" spans="3:22" s="6" customFormat="1" ht="55.5" customHeight="1">
      <c r="C102" s="56"/>
      <c r="D102" s="31"/>
      <c r="E102" s="56"/>
      <c r="F102" s="33" t="s">
        <v>403</v>
      </c>
      <c r="G102" s="73">
        <v>39000</v>
      </c>
      <c r="H102" s="73">
        <v>23895</v>
      </c>
      <c r="I102" s="73">
        <v>23895</v>
      </c>
      <c r="J102" s="140">
        <f t="shared" si="29"/>
        <v>61.26923076923077</v>
      </c>
      <c r="K102" s="73"/>
      <c r="L102" s="73"/>
      <c r="M102" s="77"/>
      <c r="N102" s="79"/>
      <c r="O102" s="73"/>
      <c r="P102" s="73"/>
      <c r="Q102" s="73"/>
      <c r="R102" s="73">
        <f t="shared" si="31"/>
        <v>39000</v>
      </c>
      <c r="S102" s="73">
        <f t="shared" si="32"/>
        <v>23895</v>
      </c>
      <c r="T102" s="142">
        <f t="shared" si="33"/>
        <v>23895</v>
      </c>
      <c r="U102" s="142">
        <f t="shared" si="34"/>
        <v>0</v>
      </c>
      <c r="V102" s="143">
        <f t="shared" si="35"/>
        <v>61.26923076923077</v>
      </c>
    </row>
    <row r="103" spans="3:22" s="6" customFormat="1" ht="53.25" customHeight="1" hidden="1">
      <c r="C103" s="56"/>
      <c r="D103" s="31"/>
      <c r="E103" s="56"/>
      <c r="F103" s="33" t="s">
        <v>464</v>
      </c>
      <c r="G103" s="73">
        <f>H103+K103</f>
        <v>0</v>
      </c>
      <c r="H103" s="73"/>
      <c r="I103" s="73"/>
      <c r="J103" s="140" t="e">
        <f t="shared" si="29"/>
        <v>#DIV/0!</v>
      </c>
      <c r="K103" s="73"/>
      <c r="L103" s="73">
        <f>N103+Q103</f>
        <v>0</v>
      </c>
      <c r="M103" s="77"/>
      <c r="N103" s="79"/>
      <c r="O103" s="73"/>
      <c r="P103" s="73"/>
      <c r="Q103" s="73"/>
      <c r="R103" s="73">
        <f t="shared" si="31"/>
        <v>0</v>
      </c>
      <c r="S103" s="73">
        <f t="shared" si="32"/>
        <v>0</v>
      </c>
      <c r="T103" s="142">
        <f t="shared" si="33"/>
        <v>0</v>
      </c>
      <c r="U103" s="142">
        <f t="shared" si="34"/>
        <v>0</v>
      </c>
      <c r="V103" s="143" t="e">
        <f t="shared" si="35"/>
        <v>#DIV/0!</v>
      </c>
    </row>
    <row r="104" spans="3:22" s="14" customFormat="1" ht="29.25" customHeight="1">
      <c r="C104" s="59"/>
      <c r="D104" s="25"/>
      <c r="E104" s="59"/>
      <c r="F104" s="28" t="s">
        <v>217</v>
      </c>
      <c r="G104" s="74">
        <f>G105+G106+G107+G108+G109+G111+G113+G115+G117+G118+G119+G120+G121+G122+G123+G124+G125+G126+G127+G128+G129+G130+G131+G132+G135+G138+G140+G142+G144+G147+G153+G161+G156+G157</f>
        <v>70447290</v>
      </c>
      <c r="H104" s="74">
        <f>H105+H106+H107+H108+H109+H111+H113+H115+H117+H118+H119+H120+H121+H122+H123+H124+H125+H126+H127+H128+H129+H130+H131+H132+H135+H138+H140+H142+H144+H147+H153+H161+H156+H157</f>
        <v>15845092</v>
      </c>
      <c r="I104" s="74">
        <f>I105+I106+I107+I108+I109+I111+I113+I115+I117+I118+I119+I120+I121+I122+I123+I124+I125+I126+I127+I128+I129+I130+I131+I132+I135+I138+I140+I142+I144+I147+I153+I161+I156+I157</f>
        <v>14038353</v>
      </c>
      <c r="J104" s="141">
        <f t="shared" si="29"/>
        <v>19.92745640038105</v>
      </c>
      <c r="K104" s="74">
        <f aca="true" t="shared" si="40" ref="K104:Q104">SUM(K105:K161)-K110-K112-K114-K116-K132-K135-K139-K141-K144-K147-K153-K157</f>
        <v>0</v>
      </c>
      <c r="L104" s="74">
        <f t="shared" si="40"/>
        <v>167262</v>
      </c>
      <c r="M104" s="74">
        <f t="shared" si="40"/>
        <v>167262</v>
      </c>
      <c r="N104" s="74">
        <f t="shared" si="40"/>
        <v>49959</v>
      </c>
      <c r="O104" s="74">
        <f t="shared" si="40"/>
        <v>0</v>
      </c>
      <c r="P104" s="74">
        <f t="shared" si="40"/>
        <v>121.73538831064852</v>
      </c>
      <c r="Q104" s="74">
        <f t="shared" si="40"/>
        <v>0</v>
      </c>
      <c r="R104" s="74">
        <f t="shared" si="31"/>
        <v>70614552</v>
      </c>
      <c r="S104" s="74">
        <f t="shared" si="32"/>
        <v>16012354</v>
      </c>
      <c r="T104" s="135">
        <f t="shared" si="33"/>
        <v>14088312</v>
      </c>
      <c r="U104" s="135">
        <f t="shared" si="34"/>
        <v>0</v>
      </c>
      <c r="V104" s="145">
        <f t="shared" si="35"/>
        <v>19.951003866738404</v>
      </c>
    </row>
    <row r="105" spans="3:22" s="6" customFormat="1" ht="59.25" customHeight="1">
      <c r="C105" s="31" t="s">
        <v>150</v>
      </c>
      <c r="D105" s="31" t="s">
        <v>88</v>
      </c>
      <c r="E105" s="31" t="s">
        <v>50</v>
      </c>
      <c r="F105" s="42" t="s">
        <v>465</v>
      </c>
      <c r="G105" s="73">
        <v>4000000</v>
      </c>
      <c r="H105" s="73">
        <v>1385139</v>
      </c>
      <c r="I105" s="73">
        <v>1367627</v>
      </c>
      <c r="J105" s="140">
        <f t="shared" si="29"/>
        <v>34.190675</v>
      </c>
      <c r="K105" s="73"/>
      <c r="L105" s="73"/>
      <c r="M105" s="73"/>
      <c r="N105" s="79"/>
      <c r="O105" s="73"/>
      <c r="P105" s="73"/>
      <c r="Q105" s="73"/>
      <c r="R105" s="73">
        <f t="shared" si="31"/>
        <v>4000000</v>
      </c>
      <c r="S105" s="73">
        <f t="shared" si="32"/>
        <v>1385139</v>
      </c>
      <c r="T105" s="142">
        <f t="shared" si="33"/>
        <v>1367627</v>
      </c>
      <c r="U105" s="142">
        <f t="shared" si="34"/>
        <v>0</v>
      </c>
      <c r="V105" s="143">
        <f t="shared" si="35"/>
        <v>34.190675</v>
      </c>
    </row>
    <row r="106" spans="3:22" s="6" customFormat="1" ht="59.25" customHeight="1">
      <c r="C106" s="31" t="s">
        <v>151</v>
      </c>
      <c r="D106" s="31" t="s">
        <v>49</v>
      </c>
      <c r="E106" s="31" t="s">
        <v>47</v>
      </c>
      <c r="F106" s="41" t="s">
        <v>466</v>
      </c>
      <c r="G106" s="73">
        <v>2253100</v>
      </c>
      <c r="H106" s="73">
        <v>1222316</v>
      </c>
      <c r="I106" s="73">
        <v>915811</v>
      </c>
      <c r="J106" s="140">
        <f t="shared" si="29"/>
        <v>40.646708978740406</v>
      </c>
      <c r="K106" s="73"/>
      <c r="L106" s="73"/>
      <c r="M106" s="73"/>
      <c r="N106" s="79"/>
      <c r="O106" s="73"/>
      <c r="P106" s="73"/>
      <c r="Q106" s="73"/>
      <c r="R106" s="73">
        <f t="shared" si="31"/>
        <v>2253100</v>
      </c>
      <c r="S106" s="73">
        <f t="shared" si="32"/>
        <v>1222316</v>
      </c>
      <c r="T106" s="142">
        <f t="shared" si="33"/>
        <v>915811</v>
      </c>
      <c r="U106" s="142">
        <f t="shared" si="34"/>
        <v>0</v>
      </c>
      <c r="V106" s="143">
        <f t="shared" si="35"/>
        <v>40.646708978740406</v>
      </c>
    </row>
    <row r="107" spans="3:22" s="6" customFormat="1" ht="82.5" customHeight="1">
      <c r="C107" s="31" t="s">
        <v>152</v>
      </c>
      <c r="D107" s="31" t="s">
        <v>51</v>
      </c>
      <c r="E107" s="31" t="s">
        <v>50</v>
      </c>
      <c r="F107" s="42" t="s">
        <v>467</v>
      </c>
      <c r="G107" s="73">
        <v>1400</v>
      </c>
      <c r="H107" s="73">
        <v>600</v>
      </c>
      <c r="I107" s="73"/>
      <c r="J107" s="140">
        <f t="shared" si="29"/>
        <v>0</v>
      </c>
      <c r="K107" s="73"/>
      <c r="L107" s="73"/>
      <c r="M107" s="73"/>
      <c r="N107" s="79"/>
      <c r="O107" s="73"/>
      <c r="P107" s="73"/>
      <c r="Q107" s="73"/>
      <c r="R107" s="73">
        <f t="shared" si="31"/>
        <v>1400</v>
      </c>
      <c r="S107" s="73">
        <f t="shared" si="32"/>
        <v>600</v>
      </c>
      <c r="T107" s="142">
        <f t="shared" si="33"/>
        <v>0</v>
      </c>
      <c r="U107" s="142">
        <f t="shared" si="34"/>
        <v>0</v>
      </c>
      <c r="V107" s="143">
        <f t="shared" si="35"/>
        <v>0</v>
      </c>
    </row>
    <row r="108" spans="3:22" s="60" customFormat="1" ht="73.5" customHeight="1">
      <c r="C108" s="31" t="s">
        <v>153</v>
      </c>
      <c r="D108" s="31" t="s">
        <v>52</v>
      </c>
      <c r="E108" s="31" t="s">
        <v>47</v>
      </c>
      <c r="F108" s="41" t="s">
        <v>468</v>
      </c>
      <c r="G108" s="73">
        <v>300</v>
      </c>
      <c r="H108" s="73">
        <v>300</v>
      </c>
      <c r="I108" s="73"/>
      <c r="J108" s="140">
        <f t="shared" si="29"/>
        <v>0</v>
      </c>
      <c r="K108" s="73"/>
      <c r="L108" s="73"/>
      <c r="M108" s="73"/>
      <c r="N108" s="79"/>
      <c r="O108" s="73"/>
      <c r="P108" s="73"/>
      <c r="Q108" s="73"/>
      <c r="R108" s="73">
        <f t="shared" si="31"/>
        <v>300</v>
      </c>
      <c r="S108" s="73">
        <f t="shared" si="32"/>
        <v>300</v>
      </c>
      <c r="T108" s="142">
        <f t="shared" si="33"/>
        <v>0</v>
      </c>
      <c r="U108" s="142">
        <f t="shared" si="34"/>
        <v>0</v>
      </c>
      <c r="V108" s="143">
        <f t="shared" si="35"/>
        <v>0</v>
      </c>
    </row>
    <row r="109" spans="3:22" s="60" customFormat="1" ht="40.5" customHeight="1">
      <c r="C109" s="31" t="s">
        <v>156</v>
      </c>
      <c r="D109" s="31" t="s">
        <v>100</v>
      </c>
      <c r="E109" s="31" t="s">
        <v>50</v>
      </c>
      <c r="F109" s="41" t="s">
        <v>154</v>
      </c>
      <c r="G109" s="75">
        <f>G110</f>
        <v>20000</v>
      </c>
      <c r="H109" s="75">
        <f>H110</f>
        <v>4500</v>
      </c>
      <c r="I109" s="75">
        <f aca="true" t="shared" si="41" ref="I109:Q109">I110</f>
        <v>0</v>
      </c>
      <c r="J109" s="140">
        <f t="shared" si="29"/>
        <v>0</v>
      </c>
      <c r="K109" s="75">
        <f t="shared" si="41"/>
        <v>0</v>
      </c>
      <c r="L109" s="75">
        <f t="shared" si="41"/>
        <v>0</v>
      </c>
      <c r="M109" s="75">
        <f t="shared" si="41"/>
        <v>0</v>
      </c>
      <c r="N109" s="75">
        <f t="shared" si="41"/>
        <v>0</v>
      </c>
      <c r="O109" s="75">
        <f t="shared" si="41"/>
        <v>0</v>
      </c>
      <c r="P109" s="75">
        <f t="shared" si="41"/>
        <v>0</v>
      </c>
      <c r="Q109" s="75">
        <f t="shared" si="41"/>
        <v>0</v>
      </c>
      <c r="R109" s="73">
        <f t="shared" si="31"/>
        <v>20000</v>
      </c>
      <c r="S109" s="73">
        <f t="shared" si="32"/>
        <v>4500</v>
      </c>
      <c r="T109" s="142">
        <f t="shared" si="33"/>
        <v>0</v>
      </c>
      <c r="U109" s="142">
        <f t="shared" si="34"/>
        <v>0</v>
      </c>
      <c r="V109" s="143">
        <f t="shared" si="35"/>
        <v>0</v>
      </c>
    </row>
    <row r="110" spans="3:22" s="60" customFormat="1" ht="26.25" customHeight="1">
      <c r="C110" s="31"/>
      <c r="D110" s="31"/>
      <c r="E110" s="31"/>
      <c r="F110" s="43" t="s">
        <v>343</v>
      </c>
      <c r="G110" s="73">
        <v>20000</v>
      </c>
      <c r="H110" s="86">
        <v>4500</v>
      </c>
      <c r="I110" s="77"/>
      <c r="J110" s="140">
        <f t="shared" si="29"/>
        <v>0</v>
      </c>
      <c r="K110" s="77"/>
      <c r="L110" s="73"/>
      <c r="M110" s="78"/>
      <c r="N110" s="78"/>
      <c r="O110" s="77"/>
      <c r="P110" s="77"/>
      <c r="Q110" s="77"/>
      <c r="R110" s="73">
        <f t="shared" si="31"/>
        <v>20000</v>
      </c>
      <c r="S110" s="73">
        <f t="shared" si="32"/>
        <v>4500</v>
      </c>
      <c r="T110" s="142">
        <f t="shared" si="33"/>
        <v>0</v>
      </c>
      <c r="U110" s="142">
        <f t="shared" si="34"/>
        <v>0</v>
      </c>
      <c r="V110" s="143">
        <f t="shared" si="35"/>
        <v>0</v>
      </c>
    </row>
    <row r="111" spans="3:22" s="60" customFormat="1" ht="42.75" customHeight="1">
      <c r="C111" s="31" t="s">
        <v>157</v>
      </c>
      <c r="D111" s="31" t="s">
        <v>158</v>
      </c>
      <c r="E111" s="31" t="s">
        <v>45</v>
      </c>
      <c r="F111" s="41" t="s">
        <v>155</v>
      </c>
      <c r="G111" s="75">
        <f>G112</f>
        <v>187800</v>
      </c>
      <c r="H111" s="75">
        <f>H112</f>
        <v>45365</v>
      </c>
      <c r="I111" s="75">
        <f>I112</f>
        <v>43034</v>
      </c>
      <c r="J111" s="140">
        <f t="shared" si="29"/>
        <v>22.914802981895637</v>
      </c>
      <c r="K111" s="75">
        <f aca="true" t="shared" si="42" ref="K111:Q111">K112</f>
        <v>0</v>
      </c>
      <c r="L111" s="75">
        <f t="shared" si="42"/>
        <v>0</v>
      </c>
      <c r="M111" s="75">
        <f t="shared" si="42"/>
        <v>0</v>
      </c>
      <c r="N111" s="75">
        <f t="shared" si="42"/>
        <v>0</v>
      </c>
      <c r="O111" s="75">
        <f t="shared" si="42"/>
        <v>0</v>
      </c>
      <c r="P111" s="75">
        <f t="shared" si="42"/>
        <v>0</v>
      </c>
      <c r="Q111" s="75">
        <f t="shared" si="42"/>
        <v>0</v>
      </c>
      <c r="R111" s="73">
        <f t="shared" si="31"/>
        <v>187800</v>
      </c>
      <c r="S111" s="73">
        <f t="shared" si="32"/>
        <v>45365</v>
      </c>
      <c r="T111" s="142">
        <f t="shared" si="33"/>
        <v>43034</v>
      </c>
      <c r="U111" s="142">
        <f t="shared" si="34"/>
        <v>0</v>
      </c>
      <c r="V111" s="143">
        <f t="shared" si="35"/>
        <v>22.914802981895637</v>
      </c>
    </row>
    <row r="112" spans="3:22" s="61" customFormat="1" ht="31.5" customHeight="1">
      <c r="C112" s="11"/>
      <c r="D112" s="11"/>
      <c r="E112" s="11"/>
      <c r="F112" s="33" t="s">
        <v>343</v>
      </c>
      <c r="G112" s="73">
        <v>187800</v>
      </c>
      <c r="H112" s="86">
        <v>45365</v>
      </c>
      <c r="I112" s="73">
        <v>43034</v>
      </c>
      <c r="J112" s="140">
        <f t="shared" si="29"/>
        <v>22.914802981895637</v>
      </c>
      <c r="K112" s="77"/>
      <c r="L112" s="73"/>
      <c r="M112" s="78"/>
      <c r="N112" s="78"/>
      <c r="O112" s="77"/>
      <c r="P112" s="77"/>
      <c r="Q112" s="77"/>
      <c r="R112" s="73">
        <f t="shared" si="31"/>
        <v>187800</v>
      </c>
      <c r="S112" s="73">
        <f t="shared" si="32"/>
        <v>45365</v>
      </c>
      <c r="T112" s="142">
        <f t="shared" si="33"/>
        <v>43034</v>
      </c>
      <c r="U112" s="142">
        <f t="shared" si="34"/>
        <v>0</v>
      </c>
      <c r="V112" s="143">
        <f t="shared" si="35"/>
        <v>22.914802981895637</v>
      </c>
    </row>
    <row r="113" spans="3:22" s="6" customFormat="1" ht="44.25" customHeight="1">
      <c r="C113" s="31" t="s">
        <v>160</v>
      </c>
      <c r="D113" s="31" t="s">
        <v>89</v>
      </c>
      <c r="E113" s="31" t="s">
        <v>45</v>
      </c>
      <c r="F113" s="42" t="s">
        <v>159</v>
      </c>
      <c r="G113" s="75">
        <f>G114</f>
        <v>2754000</v>
      </c>
      <c r="H113" s="75">
        <f>H114</f>
        <v>180000</v>
      </c>
      <c r="I113" s="75">
        <f>I114</f>
        <v>130404</v>
      </c>
      <c r="J113" s="140">
        <f t="shared" si="29"/>
        <v>4.735076252723312</v>
      </c>
      <c r="K113" s="75">
        <f aca="true" t="shared" si="43" ref="K113:Q113">K114</f>
        <v>0</v>
      </c>
      <c r="L113" s="75">
        <f t="shared" si="43"/>
        <v>0</v>
      </c>
      <c r="M113" s="75">
        <f t="shared" si="43"/>
        <v>0</v>
      </c>
      <c r="N113" s="75">
        <f t="shared" si="43"/>
        <v>0</v>
      </c>
      <c r="O113" s="75">
        <f t="shared" si="43"/>
        <v>0</v>
      </c>
      <c r="P113" s="75">
        <f t="shared" si="43"/>
        <v>0</v>
      </c>
      <c r="Q113" s="75">
        <f t="shared" si="43"/>
        <v>0</v>
      </c>
      <c r="R113" s="73">
        <f t="shared" si="31"/>
        <v>2754000</v>
      </c>
      <c r="S113" s="73">
        <f t="shared" si="32"/>
        <v>180000</v>
      </c>
      <c r="T113" s="142">
        <f t="shared" si="33"/>
        <v>130404</v>
      </c>
      <c r="U113" s="142">
        <f t="shared" si="34"/>
        <v>0</v>
      </c>
      <c r="V113" s="143">
        <f t="shared" si="35"/>
        <v>4.735076252723312</v>
      </c>
    </row>
    <row r="114" spans="3:22" s="7" customFormat="1" ht="30.75" customHeight="1">
      <c r="C114" s="11"/>
      <c r="D114" s="11"/>
      <c r="E114" s="11"/>
      <c r="F114" s="33" t="s">
        <v>343</v>
      </c>
      <c r="G114" s="73">
        <v>2754000</v>
      </c>
      <c r="H114" s="86">
        <v>180000</v>
      </c>
      <c r="I114" s="73">
        <v>130404</v>
      </c>
      <c r="J114" s="140">
        <f t="shared" si="29"/>
        <v>4.735076252723312</v>
      </c>
      <c r="K114" s="77"/>
      <c r="L114" s="73"/>
      <c r="M114" s="77"/>
      <c r="N114" s="78"/>
      <c r="O114" s="77"/>
      <c r="P114" s="77"/>
      <c r="Q114" s="77"/>
      <c r="R114" s="73">
        <f t="shared" si="31"/>
        <v>2754000</v>
      </c>
      <c r="S114" s="73">
        <f t="shared" si="32"/>
        <v>180000</v>
      </c>
      <c r="T114" s="142">
        <f t="shared" si="33"/>
        <v>130404</v>
      </c>
      <c r="U114" s="142">
        <f t="shared" si="34"/>
        <v>0</v>
      </c>
      <c r="V114" s="143">
        <f t="shared" si="35"/>
        <v>4.735076252723312</v>
      </c>
    </row>
    <row r="115" spans="3:22" s="6" customFormat="1" ht="44.25" customHeight="1">
      <c r="C115" s="31" t="s">
        <v>162</v>
      </c>
      <c r="D115" s="31" t="s">
        <v>53</v>
      </c>
      <c r="E115" s="31" t="s">
        <v>45</v>
      </c>
      <c r="F115" s="42" t="s">
        <v>161</v>
      </c>
      <c r="G115" s="75">
        <f>G116</f>
        <v>90000</v>
      </c>
      <c r="H115" s="75">
        <f>H116</f>
        <v>40000</v>
      </c>
      <c r="I115" s="75">
        <f>I116</f>
        <v>38841</v>
      </c>
      <c r="J115" s="140">
        <f t="shared" si="29"/>
        <v>43.156666666666666</v>
      </c>
      <c r="K115" s="75">
        <f aca="true" t="shared" si="44" ref="K115:Q115">K116</f>
        <v>0</v>
      </c>
      <c r="L115" s="75">
        <f t="shared" si="44"/>
        <v>0</v>
      </c>
      <c r="M115" s="75">
        <f t="shared" si="44"/>
        <v>0</v>
      </c>
      <c r="N115" s="75">
        <f t="shared" si="44"/>
        <v>0</v>
      </c>
      <c r="O115" s="75">
        <f t="shared" si="44"/>
        <v>0</v>
      </c>
      <c r="P115" s="75">
        <f t="shared" si="44"/>
        <v>0</v>
      </c>
      <c r="Q115" s="75">
        <f t="shared" si="44"/>
        <v>0</v>
      </c>
      <c r="R115" s="73">
        <f t="shared" si="31"/>
        <v>90000</v>
      </c>
      <c r="S115" s="73">
        <f t="shared" si="32"/>
        <v>40000</v>
      </c>
      <c r="T115" s="142">
        <f t="shared" si="33"/>
        <v>38841</v>
      </c>
      <c r="U115" s="142">
        <f t="shared" si="34"/>
        <v>0</v>
      </c>
      <c r="V115" s="143">
        <f t="shared" si="35"/>
        <v>43.156666666666666</v>
      </c>
    </row>
    <row r="116" spans="3:22" s="7" customFormat="1" ht="29.25" customHeight="1">
      <c r="C116" s="11"/>
      <c r="D116" s="11"/>
      <c r="E116" s="11"/>
      <c r="F116" s="33" t="s">
        <v>343</v>
      </c>
      <c r="G116" s="73">
        <v>90000</v>
      </c>
      <c r="H116" s="86">
        <v>40000</v>
      </c>
      <c r="I116" s="73">
        <v>38841</v>
      </c>
      <c r="J116" s="140">
        <f t="shared" si="29"/>
        <v>43.156666666666666</v>
      </c>
      <c r="K116" s="77"/>
      <c r="L116" s="73"/>
      <c r="M116" s="77"/>
      <c r="N116" s="78"/>
      <c r="O116" s="77"/>
      <c r="P116" s="77"/>
      <c r="Q116" s="77"/>
      <c r="R116" s="73">
        <f t="shared" si="31"/>
        <v>90000</v>
      </c>
      <c r="S116" s="73">
        <f t="shared" si="32"/>
        <v>40000</v>
      </c>
      <c r="T116" s="142">
        <f t="shared" si="33"/>
        <v>38841</v>
      </c>
      <c r="U116" s="142">
        <f t="shared" si="34"/>
        <v>0</v>
      </c>
      <c r="V116" s="143">
        <f t="shared" si="35"/>
        <v>43.156666666666666</v>
      </c>
    </row>
    <row r="117" spans="3:22" s="6" customFormat="1" ht="36.75" customHeight="1">
      <c r="C117" s="31" t="s">
        <v>163</v>
      </c>
      <c r="D117" s="31" t="s">
        <v>55</v>
      </c>
      <c r="E117" s="31" t="s">
        <v>46</v>
      </c>
      <c r="F117" s="41" t="s">
        <v>469</v>
      </c>
      <c r="G117" s="73">
        <v>500000</v>
      </c>
      <c r="H117" s="73">
        <v>88920</v>
      </c>
      <c r="I117" s="73">
        <v>88915</v>
      </c>
      <c r="J117" s="140">
        <f t="shared" si="29"/>
        <v>17.782999999999998</v>
      </c>
      <c r="K117" s="73"/>
      <c r="L117" s="73"/>
      <c r="M117" s="73"/>
      <c r="N117" s="79"/>
      <c r="O117" s="73"/>
      <c r="P117" s="73"/>
      <c r="Q117" s="73"/>
      <c r="R117" s="73">
        <f t="shared" si="31"/>
        <v>500000</v>
      </c>
      <c r="S117" s="73">
        <f t="shared" si="32"/>
        <v>88920</v>
      </c>
      <c r="T117" s="142">
        <f t="shared" si="33"/>
        <v>88915</v>
      </c>
      <c r="U117" s="142">
        <f t="shared" si="34"/>
        <v>0</v>
      </c>
      <c r="V117" s="143">
        <f t="shared" si="35"/>
        <v>17.782999999999998</v>
      </c>
    </row>
    <row r="118" spans="3:22" s="6" customFormat="1" ht="36.75" customHeight="1">
      <c r="C118" s="31" t="s">
        <v>164</v>
      </c>
      <c r="D118" s="31" t="s">
        <v>56</v>
      </c>
      <c r="E118" s="31" t="s">
        <v>46</v>
      </c>
      <c r="F118" s="41" t="s">
        <v>470</v>
      </c>
      <c r="G118" s="73">
        <v>170000</v>
      </c>
      <c r="H118" s="73">
        <v>20000</v>
      </c>
      <c r="I118" s="73">
        <v>10320</v>
      </c>
      <c r="J118" s="140">
        <f t="shared" si="29"/>
        <v>6.070588235294118</v>
      </c>
      <c r="K118" s="73"/>
      <c r="L118" s="73"/>
      <c r="M118" s="73"/>
      <c r="N118" s="79"/>
      <c r="O118" s="73"/>
      <c r="P118" s="73"/>
      <c r="Q118" s="73"/>
      <c r="R118" s="73">
        <f t="shared" si="31"/>
        <v>170000</v>
      </c>
      <c r="S118" s="73">
        <f t="shared" si="32"/>
        <v>20000</v>
      </c>
      <c r="T118" s="142">
        <f t="shared" si="33"/>
        <v>10320</v>
      </c>
      <c r="U118" s="142">
        <f t="shared" si="34"/>
        <v>0</v>
      </c>
      <c r="V118" s="143">
        <f t="shared" si="35"/>
        <v>6.070588235294118</v>
      </c>
    </row>
    <row r="119" spans="3:22" s="6" customFormat="1" ht="42.75" customHeight="1">
      <c r="C119" s="31" t="s">
        <v>165</v>
      </c>
      <c r="D119" s="31" t="s">
        <v>57</v>
      </c>
      <c r="E119" s="31" t="s">
        <v>46</v>
      </c>
      <c r="F119" s="41" t="s">
        <v>471</v>
      </c>
      <c r="G119" s="73">
        <v>18587500</v>
      </c>
      <c r="H119" s="73">
        <v>3997080</v>
      </c>
      <c r="I119" s="73">
        <v>3768440</v>
      </c>
      <c r="J119" s="140">
        <f t="shared" si="29"/>
        <v>20.274055144586413</v>
      </c>
      <c r="K119" s="73"/>
      <c r="L119" s="73"/>
      <c r="M119" s="73"/>
      <c r="N119" s="79"/>
      <c r="O119" s="73"/>
      <c r="P119" s="73"/>
      <c r="Q119" s="73"/>
      <c r="R119" s="73">
        <f t="shared" si="31"/>
        <v>18587500</v>
      </c>
      <c r="S119" s="73">
        <f t="shared" si="32"/>
        <v>3997080</v>
      </c>
      <c r="T119" s="142">
        <f t="shared" si="33"/>
        <v>3768440</v>
      </c>
      <c r="U119" s="142">
        <f t="shared" si="34"/>
        <v>0</v>
      </c>
      <c r="V119" s="143">
        <f t="shared" si="35"/>
        <v>20.274055144586413</v>
      </c>
    </row>
    <row r="120" spans="3:22" s="6" customFormat="1" ht="54.75" customHeight="1">
      <c r="C120" s="31" t="s">
        <v>166</v>
      </c>
      <c r="D120" s="31" t="s">
        <v>58</v>
      </c>
      <c r="E120" s="31" t="s">
        <v>46</v>
      </c>
      <c r="F120" s="41" t="s">
        <v>472</v>
      </c>
      <c r="G120" s="73">
        <v>4600000</v>
      </c>
      <c r="H120" s="73">
        <v>900000</v>
      </c>
      <c r="I120" s="73">
        <v>796175</v>
      </c>
      <c r="J120" s="140">
        <f t="shared" si="29"/>
        <v>17.308152173913044</v>
      </c>
      <c r="K120" s="73"/>
      <c r="L120" s="73"/>
      <c r="M120" s="73"/>
      <c r="N120" s="79"/>
      <c r="O120" s="73"/>
      <c r="P120" s="73"/>
      <c r="Q120" s="73"/>
      <c r="R120" s="73">
        <f t="shared" si="31"/>
        <v>4600000</v>
      </c>
      <c r="S120" s="73">
        <f t="shared" si="32"/>
        <v>900000</v>
      </c>
      <c r="T120" s="142">
        <f t="shared" si="33"/>
        <v>796175</v>
      </c>
      <c r="U120" s="142">
        <f t="shared" si="34"/>
        <v>0</v>
      </c>
      <c r="V120" s="143">
        <f t="shared" si="35"/>
        <v>17.308152173913044</v>
      </c>
    </row>
    <row r="121" spans="3:22" s="6" customFormat="1" ht="39.75" customHeight="1">
      <c r="C121" s="31" t="s">
        <v>167</v>
      </c>
      <c r="D121" s="31" t="s">
        <v>59</v>
      </c>
      <c r="E121" s="31" t="s">
        <v>46</v>
      </c>
      <c r="F121" s="41" t="s">
        <v>473</v>
      </c>
      <c r="G121" s="73">
        <v>4500000</v>
      </c>
      <c r="H121" s="73">
        <v>1000000</v>
      </c>
      <c r="I121" s="73">
        <v>934467</v>
      </c>
      <c r="J121" s="140">
        <f t="shared" si="29"/>
        <v>20.765933333333333</v>
      </c>
      <c r="K121" s="73"/>
      <c r="L121" s="73"/>
      <c r="M121" s="73"/>
      <c r="N121" s="79"/>
      <c r="O121" s="73"/>
      <c r="P121" s="73"/>
      <c r="Q121" s="73"/>
      <c r="R121" s="73">
        <f t="shared" si="31"/>
        <v>4500000</v>
      </c>
      <c r="S121" s="73">
        <f t="shared" si="32"/>
        <v>1000000</v>
      </c>
      <c r="T121" s="142">
        <f t="shared" si="33"/>
        <v>934467</v>
      </c>
      <c r="U121" s="142">
        <f t="shared" si="34"/>
        <v>0</v>
      </c>
      <c r="V121" s="143">
        <f t="shared" si="35"/>
        <v>20.765933333333333</v>
      </c>
    </row>
    <row r="122" spans="3:22" s="6" customFormat="1" ht="42" customHeight="1">
      <c r="C122" s="31" t="s">
        <v>168</v>
      </c>
      <c r="D122" s="31" t="s">
        <v>60</v>
      </c>
      <c r="E122" s="31" t="s">
        <v>46</v>
      </c>
      <c r="F122" s="41" t="s">
        <v>474</v>
      </c>
      <c r="G122" s="73">
        <v>150000</v>
      </c>
      <c r="H122" s="73">
        <v>20000</v>
      </c>
      <c r="I122" s="73">
        <v>16751</v>
      </c>
      <c r="J122" s="140">
        <f t="shared" si="29"/>
        <v>11.167333333333334</v>
      </c>
      <c r="K122" s="73"/>
      <c r="L122" s="73"/>
      <c r="M122" s="73"/>
      <c r="N122" s="79"/>
      <c r="O122" s="73"/>
      <c r="P122" s="73"/>
      <c r="Q122" s="73"/>
      <c r="R122" s="73">
        <f t="shared" si="31"/>
        <v>150000</v>
      </c>
      <c r="S122" s="73">
        <f t="shared" si="32"/>
        <v>20000</v>
      </c>
      <c r="T122" s="142">
        <f t="shared" si="33"/>
        <v>16751</v>
      </c>
      <c r="U122" s="142">
        <f t="shared" si="34"/>
        <v>0</v>
      </c>
      <c r="V122" s="143">
        <f t="shared" si="35"/>
        <v>11.167333333333334</v>
      </c>
    </row>
    <row r="123" spans="3:22" s="6" customFormat="1" ht="57.75" customHeight="1">
      <c r="C123" s="31" t="s">
        <v>169</v>
      </c>
      <c r="D123" s="31" t="s">
        <v>61</v>
      </c>
      <c r="E123" s="31" t="s">
        <v>46</v>
      </c>
      <c r="F123" s="41" t="s">
        <v>475</v>
      </c>
      <c r="G123" s="73">
        <v>7700000</v>
      </c>
      <c r="H123" s="86">
        <v>1600000</v>
      </c>
      <c r="I123" s="73">
        <v>1370990</v>
      </c>
      <c r="J123" s="140">
        <f t="shared" si="29"/>
        <v>17.805064935064934</v>
      </c>
      <c r="K123" s="73"/>
      <c r="L123" s="73"/>
      <c r="M123" s="73"/>
      <c r="N123" s="79"/>
      <c r="O123" s="73"/>
      <c r="P123" s="73"/>
      <c r="Q123" s="73"/>
      <c r="R123" s="73">
        <f t="shared" si="31"/>
        <v>7700000</v>
      </c>
      <c r="S123" s="73">
        <f t="shared" si="32"/>
        <v>1600000</v>
      </c>
      <c r="T123" s="142">
        <f t="shared" si="33"/>
        <v>1370990</v>
      </c>
      <c r="U123" s="142">
        <f t="shared" si="34"/>
        <v>0</v>
      </c>
      <c r="V123" s="143">
        <f t="shared" si="35"/>
        <v>17.805064935064934</v>
      </c>
    </row>
    <row r="124" spans="1:22" s="6" customFormat="1" ht="51.75" customHeight="1">
      <c r="A124" s="6">
        <v>5</v>
      </c>
      <c r="B124" s="6">
        <v>26</v>
      </c>
      <c r="C124" s="31" t="s">
        <v>170</v>
      </c>
      <c r="D124" s="31" t="s">
        <v>62</v>
      </c>
      <c r="E124" s="31" t="s">
        <v>45</v>
      </c>
      <c r="F124" s="42" t="s">
        <v>476</v>
      </c>
      <c r="G124" s="73">
        <v>277500</v>
      </c>
      <c r="H124" s="73">
        <v>49501</v>
      </c>
      <c r="I124" s="73">
        <v>44438</v>
      </c>
      <c r="J124" s="140">
        <f t="shared" si="29"/>
        <v>16.013693693693693</v>
      </c>
      <c r="K124" s="73"/>
      <c r="L124" s="73"/>
      <c r="M124" s="73"/>
      <c r="N124" s="79"/>
      <c r="O124" s="73"/>
      <c r="P124" s="73"/>
      <c r="Q124" s="73"/>
      <c r="R124" s="73">
        <f t="shared" si="31"/>
        <v>277500</v>
      </c>
      <c r="S124" s="73">
        <f t="shared" si="32"/>
        <v>49501</v>
      </c>
      <c r="T124" s="142">
        <f t="shared" si="33"/>
        <v>44438</v>
      </c>
      <c r="U124" s="142">
        <f t="shared" si="34"/>
        <v>0</v>
      </c>
      <c r="V124" s="143">
        <f t="shared" si="35"/>
        <v>16.013693693693693</v>
      </c>
    </row>
    <row r="125" spans="3:22" s="6" customFormat="1" ht="52.5" customHeight="1">
      <c r="C125" s="31" t="s">
        <v>278</v>
      </c>
      <c r="D125" s="31" t="s">
        <v>279</v>
      </c>
      <c r="E125" s="31" t="s">
        <v>37</v>
      </c>
      <c r="F125" s="42" t="s">
        <v>477</v>
      </c>
      <c r="G125" s="73">
        <v>7900000</v>
      </c>
      <c r="H125" s="73">
        <v>1800000</v>
      </c>
      <c r="I125" s="73">
        <v>1598273</v>
      </c>
      <c r="J125" s="140">
        <f t="shared" si="29"/>
        <v>20.231303797468357</v>
      </c>
      <c r="K125" s="73"/>
      <c r="L125" s="73"/>
      <c r="M125" s="73"/>
      <c r="N125" s="73"/>
      <c r="O125" s="73"/>
      <c r="P125" s="73"/>
      <c r="Q125" s="73"/>
      <c r="R125" s="73">
        <f t="shared" si="31"/>
        <v>7900000</v>
      </c>
      <c r="S125" s="73">
        <f t="shared" si="32"/>
        <v>1800000</v>
      </c>
      <c r="T125" s="142">
        <f t="shared" si="33"/>
        <v>1598273</v>
      </c>
      <c r="U125" s="142">
        <f t="shared" si="34"/>
        <v>0</v>
      </c>
      <c r="V125" s="143">
        <f t="shared" si="35"/>
        <v>20.231303797468357</v>
      </c>
    </row>
    <row r="126" spans="3:22" s="6" customFormat="1" ht="69" customHeight="1">
      <c r="C126" s="31" t="s">
        <v>328</v>
      </c>
      <c r="D126" s="31" t="s">
        <v>329</v>
      </c>
      <c r="E126" s="31" t="s">
        <v>37</v>
      </c>
      <c r="F126" s="42" t="s">
        <v>478</v>
      </c>
      <c r="G126" s="73">
        <v>3404400</v>
      </c>
      <c r="H126" s="73">
        <v>600000</v>
      </c>
      <c r="I126" s="73">
        <v>520161</v>
      </c>
      <c r="J126" s="140">
        <f t="shared" si="29"/>
        <v>15.2790800140994</v>
      </c>
      <c r="K126" s="73"/>
      <c r="L126" s="73"/>
      <c r="M126" s="73"/>
      <c r="N126" s="73"/>
      <c r="O126" s="73"/>
      <c r="P126" s="73"/>
      <c r="Q126" s="73"/>
      <c r="R126" s="73">
        <f t="shared" si="31"/>
        <v>3404400</v>
      </c>
      <c r="S126" s="73">
        <f t="shared" si="32"/>
        <v>600000</v>
      </c>
      <c r="T126" s="142">
        <f t="shared" si="33"/>
        <v>520161</v>
      </c>
      <c r="U126" s="142">
        <f t="shared" si="34"/>
        <v>0</v>
      </c>
      <c r="V126" s="143">
        <f t="shared" si="35"/>
        <v>15.2790800140994</v>
      </c>
    </row>
    <row r="127" spans="3:22" s="6" customFormat="1" ht="52.5" customHeight="1">
      <c r="C127" s="31" t="s">
        <v>320</v>
      </c>
      <c r="D127" s="31" t="s">
        <v>319</v>
      </c>
      <c r="E127" s="31" t="s">
        <v>37</v>
      </c>
      <c r="F127" s="42" t="s">
        <v>479</v>
      </c>
      <c r="G127" s="73">
        <v>440000</v>
      </c>
      <c r="H127" s="73">
        <v>110000</v>
      </c>
      <c r="I127" s="73">
        <v>48899</v>
      </c>
      <c r="J127" s="140">
        <f t="shared" si="29"/>
        <v>11.11340909090909</v>
      </c>
      <c r="K127" s="73"/>
      <c r="L127" s="73"/>
      <c r="M127" s="73"/>
      <c r="N127" s="73"/>
      <c r="O127" s="73"/>
      <c r="P127" s="73"/>
      <c r="Q127" s="73"/>
      <c r="R127" s="73">
        <f t="shared" si="31"/>
        <v>440000</v>
      </c>
      <c r="S127" s="73">
        <f t="shared" si="32"/>
        <v>110000</v>
      </c>
      <c r="T127" s="142">
        <f t="shared" si="33"/>
        <v>48899</v>
      </c>
      <c r="U127" s="142">
        <f t="shared" si="34"/>
        <v>0</v>
      </c>
      <c r="V127" s="143">
        <f t="shared" si="35"/>
        <v>11.11340909090909</v>
      </c>
    </row>
    <row r="128" spans="3:22" s="6" customFormat="1" ht="67.5" customHeight="1">
      <c r="C128" s="31" t="s">
        <v>412</v>
      </c>
      <c r="D128" s="31" t="s">
        <v>413</v>
      </c>
      <c r="E128" s="31" t="s">
        <v>37</v>
      </c>
      <c r="F128" s="42" t="s">
        <v>480</v>
      </c>
      <c r="G128" s="73">
        <v>230000</v>
      </c>
      <c r="H128" s="73">
        <v>40000</v>
      </c>
      <c r="I128" s="73">
        <v>21105</v>
      </c>
      <c r="J128" s="140">
        <f t="shared" si="29"/>
        <v>9.17608695652174</v>
      </c>
      <c r="K128" s="73"/>
      <c r="L128" s="73"/>
      <c r="M128" s="73"/>
      <c r="N128" s="73"/>
      <c r="O128" s="73"/>
      <c r="P128" s="73"/>
      <c r="Q128" s="73"/>
      <c r="R128" s="73">
        <f t="shared" si="31"/>
        <v>230000</v>
      </c>
      <c r="S128" s="73">
        <f t="shared" si="32"/>
        <v>40000</v>
      </c>
      <c r="T128" s="142">
        <f t="shared" si="33"/>
        <v>21105</v>
      </c>
      <c r="U128" s="142">
        <f t="shared" si="34"/>
        <v>0</v>
      </c>
      <c r="V128" s="143">
        <f t="shared" si="35"/>
        <v>9.17608695652174</v>
      </c>
    </row>
    <row r="129" spans="3:22" s="6" customFormat="1" ht="84.75" customHeight="1">
      <c r="C129" s="31" t="s">
        <v>321</v>
      </c>
      <c r="D129" s="31" t="s">
        <v>322</v>
      </c>
      <c r="E129" s="31" t="s">
        <v>37</v>
      </c>
      <c r="F129" s="42" t="s">
        <v>481</v>
      </c>
      <c r="G129" s="73">
        <v>2500</v>
      </c>
      <c r="H129" s="73">
        <v>670</v>
      </c>
      <c r="I129" s="73">
        <v>196</v>
      </c>
      <c r="J129" s="140">
        <f t="shared" si="29"/>
        <v>7.84</v>
      </c>
      <c r="K129" s="73"/>
      <c r="L129" s="73"/>
      <c r="M129" s="73"/>
      <c r="N129" s="73"/>
      <c r="O129" s="73"/>
      <c r="P129" s="73"/>
      <c r="Q129" s="73"/>
      <c r="R129" s="73">
        <f t="shared" si="31"/>
        <v>2500</v>
      </c>
      <c r="S129" s="73">
        <f t="shared" si="32"/>
        <v>670</v>
      </c>
      <c r="T129" s="142">
        <f t="shared" si="33"/>
        <v>196</v>
      </c>
      <c r="U129" s="142">
        <f t="shared" si="34"/>
        <v>0</v>
      </c>
      <c r="V129" s="143">
        <f t="shared" si="35"/>
        <v>7.84</v>
      </c>
    </row>
    <row r="130" spans="3:22" s="6" customFormat="1" ht="94.5">
      <c r="C130" s="31" t="s">
        <v>585</v>
      </c>
      <c r="D130" s="31" t="s">
        <v>586</v>
      </c>
      <c r="E130" s="31" t="s">
        <v>37</v>
      </c>
      <c r="F130" s="42" t="s">
        <v>587</v>
      </c>
      <c r="G130" s="73">
        <v>180000</v>
      </c>
      <c r="H130" s="73"/>
      <c r="I130" s="73"/>
      <c r="J130" s="140">
        <f t="shared" si="29"/>
        <v>0</v>
      </c>
      <c r="K130" s="73"/>
      <c r="L130" s="73"/>
      <c r="M130" s="73"/>
      <c r="N130" s="73"/>
      <c r="O130" s="73"/>
      <c r="P130" s="73"/>
      <c r="Q130" s="73"/>
      <c r="R130" s="73">
        <f t="shared" si="31"/>
        <v>180000</v>
      </c>
      <c r="S130" s="73">
        <f t="shared" si="32"/>
        <v>0</v>
      </c>
      <c r="T130" s="142">
        <f t="shared" si="33"/>
        <v>0</v>
      </c>
      <c r="U130" s="142">
        <f t="shared" si="34"/>
        <v>0</v>
      </c>
      <c r="V130" s="143">
        <f t="shared" si="35"/>
        <v>0</v>
      </c>
    </row>
    <row r="131" spans="1:22" s="6" customFormat="1" ht="36.75" customHeight="1">
      <c r="A131" s="6">
        <v>7</v>
      </c>
      <c r="B131" s="6">
        <v>28</v>
      </c>
      <c r="C131" s="31" t="s">
        <v>171</v>
      </c>
      <c r="D131" s="31" t="s">
        <v>63</v>
      </c>
      <c r="E131" s="31" t="s">
        <v>50</v>
      </c>
      <c r="F131" s="41" t="s">
        <v>482</v>
      </c>
      <c r="G131" s="73">
        <v>20090</v>
      </c>
      <c r="H131" s="73">
        <v>5740</v>
      </c>
      <c r="I131" s="73"/>
      <c r="J131" s="140">
        <f t="shared" si="29"/>
        <v>0</v>
      </c>
      <c r="K131" s="73"/>
      <c r="L131" s="73"/>
      <c r="M131" s="73"/>
      <c r="N131" s="79"/>
      <c r="O131" s="73"/>
      <c r="P131" s="73"/>
      <c r="Q131" s="73"/>
      <c r="R131" s="73">
        <f t="shared" si="31"/>
        <v>20090</v>
      </c>
      <c r="S131" s="73">
        <f t="shared" si="32"/>
        <v>5740</v>
      </c>
      <c r="T131" s="142">
        <f t="shared" si="33"/>
        <v>0</v>
      </c>
      <c r="U131" s="142">
        <f t="shared" si="34"/>
        <v>0</v>
      </c>
      <c r="V131" s="143">
        <f t="shared" si="35"/>
        <v>0</v>
      </c>
    </row>
    <row r="132" spans="3:22" s="6" customFormat="1" ht="53.25" customHeight="1">
      <c r="C132" s="31" t="s">
        <v>172</v>
      </c>
      <c r="D132" s="31" t="s">
        <v>64</v>
      </c>
      <c r="E132" s="31" t="s">
        <v>39</v>
      </c>
      <c r="F132" s="41" t="s">
        <v>410</v>
      </c>
      <c r="G132" s="75">
        <f>SUM(G133:G134)</f>
        <v>6221500</v>
      </c>
      <c r="H132" s="75">
        <f>SUM(H133:H134)</f>
        <v>1454952</v>
      </c>
      <c r="I132" s="75">
        <f aca="true" t="shared" si="45" ref="I132:Q132">SUM(I133:I134)</f>
        <v>1263731</v>
      </c>
      <c r="J132" s="140">
        <f t="shared" si="29"/>
        <v>20.312320180020897</v>
      </c>
      <c r="K132" s="75">
        <f t="shared" si="45"/>
        <v>0</v>
      </c>
      <c r="L132" s="73">
        <f>N132+Q132</f>
        <v>32577</v>
      </c>
      <c r="M132" s="75">
        <f t="shared" si="45"/>
        <v>149880</v>
      </c>
      <c r="N132" s="75">
        <f t="shared" si="45"/>
        <v>32577</v>
      </c>
      <c r="O132" s="75">
        <f t="shared" si="45"/>
        <v>0</v>
      </c>
      <c r="P132" s="146">
        <f t="shared" si="45"/>
        <v>21.735388310648517</v>
      </c>
      <c r="Q132" s="75">
        <f t="shared" si="45"/>
        <v>0</v>
      </c>
      <c r="R132" s="73">
        <f t="shared" si="31"/>
        <v>6254077</v>
      </c>
      <c r="S132" s="73">
        <f t="shared" si="32"/>
        <v>1604832</v>
      </c>
      <c r="T132" s="142">
        <f t="shared" si="33"/>
        <v>1296308</v>
      </c>
      <c r="U132" s="142">
        <f t="shared" si="34"/>
        <v>0</v>
      </c>
      <c r="V132" s="143">
        <f t="shared" si="35"/>
        <v>20.72740709780196</v>
      </c>
    </row>
    <row r="133" spans="3:22" s="7" customFormat="1" ht="59.25" customHeight="1">
      <c r="C133" s="11"/>
      <c r="D133" s="11"/>
      <c r="E133" s="11"/>
      <c r="F133" s="33" t="s">
        <v>105</v>
      </c>
      <c r="G133" s="73">
        <v>6221500</v>
      </c>
      <c r="H133" s="73">
        <v>1454952</v>
      </c>
      <c r="I133" s="81">
        <v>1263731</v>
      </c>
      <c r="J133" s="140">
        <f t="shared" si="29"/>
        <v>20.312320180020897</v>
      </c>
      <c r="K133" s="77"/>
      <c r="L133" s="73">
        <v>149880</v>
      </c>
      <c r="M133" s="73">
        <v>149880</v>
      </c>
      <c r="N133" s="73">
        <v>32577</v>
      </c>
      <c r="O133" s="73"/>
      <c r="P133" s="140">
        <f>N133/L133*100</f>
        <v>21.735388310648517</v>
      </c>
      <c r="Q133" s="77"/>
      <c r="R133" s="73">
        <f t="shared" si="31"/>
        <v>6371380</v>
      </c>
      <c r="S133" s="73">
        <f t="shared" si="32"/>
        <v>1604832</v>
      </c>
      <c r="T133" s="142">
        <f t="shared" si="33"/>
        <v>1296308</v>
      </c>
      <c r="U133" s="142">
        <f t="shared" si="34"/>
        <v>0</v>
      </c>
      <c r="V133" s="143">
        <f t="shared" si="35"/>
        <v>20.345796358088826</v>
      </c>
    </row>
    <row r="134" spans="3:22" s="7" customFormat="1" ht="48" customHeight="1" hidden="1">
      <c r="C134" s="11"/>
      <c r="D134" s="11"/>
      <c r="E134" s="11"/>
      <c r="F134" s="33" t="s">
        <v>406</v>
      </c>
      <c r="G134" s="77">
        <f>H134+K134</f>
        <v>0</v>
      </c>
      <c r="H134" s="77"/>
      <c r="I134" s="84"/>
      <c r="J134" s="140" t="e">
        <f t="shared" si="29"/>
        <v>#DIV/0!</v>
      </c>
      <c r="K134" s="77"/>
      <c r="L134" s="73">
        <f>N134+Q134</f>
        <v>0</v>
      </c>
      <c r="M134" s="77"/>
      <c r="N134" s="77"/>
      <c r="O134" s="77"/>
      <c r="P134" s="77"/>
      <c r="Q134" s="77"/>
      <c r="R134" s="73">
        <f t="shared" si="31"/>
        <v>0</v>
      </c>
      <c r="S134" s="73">
        <f t="shared" si="32"/>
        <v>0</v>
      </c>
      <c r="T134" s="142">
        <f t="shared" si="33"/>
        <v>0</v>
      </c>
      <c r="U134" s="142">
        <f t="shared" si="34"/>
        <v>0</v>
      </c>
      <c r="V134" s="143" t="e">
        <f t="shared" si="35"/>
        <v>#DIV/0!</v>
      </c>
    </row>
    <row r="135" spans="3:22" s="6" customFormat="1" ht="45" customHeight="1">
      <c r="C135" s="31" t="s">
        <v>326</v>
      </c>
      <c r="D135" s="31" t="s">
        <v>174</v>
      </c>
      <c r="E135" s="31" t="s">
        <v>46</v>
      </c>
      <c r="F135" s="41" t="s">
        <v>173</v>
      </c>
      <c r="G135" s="75">
        <f>SUM(G136:G137)</f>
        <v>1435400</v>
      </c>
      <c r="H135" s="75">
        <f>SUM(H136:H137)</f>
        <v>327000</v>
      </c>
      <c r="I135" s="75">
        <f>SUM(I136:I137)</f>
        <v>294314</v>
      </c>
      <c r="J135" s="140">
        <f t="shared" si="29"/>
        <v>20.50397101853142</v>
      </c>
      <c r="K135" s="75">
        <f aca="true" t="shared" si="46" ref="K135:Q135">SUM(K136:K137)</f>
        <v>0</v>
      </c>
      <c r="L135" s="75">
        <f t="shared" si="46"/>
        <v>0</v>
      </c>
      <c r="M135" s="75">
        <f t="shared" si="46"/>
        <v>0</v>
      </c>
      <c r="N135" s="75">
        <f t="shared" si="46"/>
        <v>0</v>
      </c>
      <c r="O135" s="75">
        <f t="shared" si="46"/>
        <v>0</v>
      </c>
      <c r="P135" s="75">
        <f t="shared" si="46"/>
        <v>0</v>
      </c>
      <c r="Q135" s="75">
        <f t="shared" si="46"/>
        <v>0</v>
      </c>
      <c r="R135" s="73">
        <f t="shared" si="31"/>
        <v>1435400</v>
      </c>
      <c r="S135" s="73">
        <f t="shared" si="32"/>
        <v>327000</v>
      </c>
      <c r="T135" s="142">
        <f t="shared" si="33"/>
        <v>294314</v>
      </c>
      <c r="U135" s="142">
        <f t="shared" si="34"/>
        <v>0</v>
      </c>
      <c r="V135" s="143">
        <f t="shared" si="35"/>
        <v>20.50397101853142</v>
      </c>
    </row>
    <row r="136" spans="3:22" s="7" customFormat="1" ht="45" customHeight="1">
      <c r="C136" s="11"/>
      <c r="D136" s="11"/>
      <c r="E136" s="11"/>
      <c r="F136" s="33" t="s">
        <v>175</v>
      </c>
      <c r="G136" s="73">
        <v>1413800</v>
      </c>
      <c r="H136" s="73">
        <v>327000</v>
      </c>
      <c r="I136" s="73">
        <v>294314</v>
      </c>
      <c r="J136" s="140">
        <f t="shared" si="29"/>
        <v>20.81723015985288</v>
      </c>
      <c r="K136" s="77"/>
      <c r="L136" s="73"/>
      <c r="M136" s="77"/>
      <c r="N136" s="77"/>
      <c r="O136" s="77"/>
      <c r="P136" s="77"/>
      <c r="Q136" s="77"/>
      <c r="R136" s="73">
        <f t="shared" si="31"/>
        <v>1413800</v>
      </c>
      <c r="S136" s="73">
        <f t="shared" si="32"/>
        <v>327000</v>
      </c>
      <c r="T136" s="142">
        <f t="shared" si="33"/>
        <v>294314</v>
      </c>
      <c r="U136" s="142">
        <f t="shared" si="34"/>
        <v>0</v>
      </c>
      <c r="V136" s="143">
        <f t="shared" si="35"/>
        <v>20.81723015985288</v>
      </c>
    </row>
    <row r="137" spans="3:22" s="7" customFormat="1" ht="45" customHeight="1">
      <c r="C137" s="11"/>
      <c r="D137" s="11"/>
      <c r="E137" s="11"/>
      <c r="F137" s="33" t="s">
        <v>176</v>
      </c>
      <c r="G137" s="73">
        <v>21600</v>
      </c>
      <c r="H137" s="73"/>
      <c r="I137" s="77"/>
      <c r="J137" s="140">
        <f t="shared" si="29"/>
        <v>0</v>
      </c>
      <c r="K137" s="77"/>
      <c r="L137" s="73"/>
      <c r="M137" s="77"/>
      <c r="N137" s="77"/>
      <c r="O137" s="77"/>
      <c r="P137" s="77"/>
      <c r="Q137" s="77"/>
      <c r="R137" s="73">
        <f t="shared" si="31"/>
        <v>21600</v>
      </c>
      <c r="S137" s="73">
        <f t="shared" si="32"/>
        <v>0</v>
      </c>
      <c r="T137" s="142">
        <f t="shared" si="33"/>
        <v>0</v>
      </c>
      <c r="U137" s="142">
        <f t="shared" si="34"/>
        <v>0</v>
      </c>
      <c r="V137" s="143">
        <f t="shared" si="35"/>
        <v>0</v>
      </c>
    </row>
    <row r="138" spans="3:22" s="6" customFormat="1" ht="45" customHeight="1" hidden="1">
      <c r="C138" s="31" t="s">
        <v>344</v>
      </c>
      <c r="D138" s="31" t="s">
        <v>345</v>
      </c>
      <c r="E138" s="31" t="s">
        <v>46</v>
      </c>
      <c r="F138" s="39" t="s">
        <v>346</v>
      </c>
      <c r="G138" s="73">
        <f>H138+K138</f>
        <v>0</v>
      </c>
      <c r="H138" s="75">
        <f>H139</f>
        <v>0</v>
      </c>
      <c r="I138" s="75">
        <f aca="true" t="shared" si="47" ref="I138:Q138">I139</f>
        <v>0</v>
      </c>
      <c r="J138" s="140" t="e">
        <f t="shared" si="29"/>
        <v>#DIV/0!</v>
      </c>
      <c r="K138" s="75">
        <f t="shared" si="47"/>
        <v>0</v>
      </c>
      <c r="L138" s="73">
        <f>N138+Q138</f>
        <v>0</v>
      </c>
      <c r="M138" s="75">
        <f t="shared" si="47"/>
        <v>0</v>
      </c>
      <c r="N138" s="75">
        <f t="shared" si="47"/>
        <v>0</v>
      </c>
      <c r="O138" s="75">
        <f t="shared" si="47"/>
        <v>0</v>
      </c>
      <c r="P138" s="75">
        <f t="shared" si="47"/>
        <v>0</v>
      </c>
      <c r="Q138" s="75">
        <f t="shared" si="47"/>
        <v>0</v>
      </c>
      <c r="R138" s="73">
        <f t="shared" si="31"/>
        <v>0</v>
      </c>
      <c r="S138" s="73">
        <f t="shared" si="32"/>
        <v>0</v>
      </c>
      <c r="T138" s="142">
        <f t="shared" si="33"/>
        <v>0</v>
      </c>
      <c r="U138" s="142">
        <f t="shared" si="34"/>
        <v>0</v>
      </c>
      <c r="V138" s="143" t="e">
        <f t="shared" si="35"/>
        <v>#DIV/0!</v>
      </c>
    </row>
    <row r="139" spans="3:22" s="7" customFormat="1" ht="47.25" customHeight="1" hidden="1">
      <c r="C139" s="11"/>
      <c r="D139" s="11"/>
      <c r="E139" s="11"/>
      <c r="F139" s="33" t="s">
        <v>176</v>
      </c>
      <c r="G139" s="77">
        <f>H139+K139</f>
        <v>0</v>
      </c>
      <c r="H139" s="77"/>
      <c r="I139" s="77"/>
      <c r="J139" s="140" t="e">
        <f t="shared" si="29"/>
        <v>#DIV/0!</v>
      </c>
      <c r="K139" s="77"/>
      <c r="L139" s="73">
        <f>N139+Q139</f>
        <v>0</v>
      </c>
      <c r="M139" s="78"/>
      <c r="N139" s="78"/>
      <c r="O139" s="77"/>
      <c r="P139" s="77"/>
      <c r="Q139" s="77"/>
      <c r="R139" s="73">
        <f t="shared" si="31"/>
        <v>0</v>
      </c>
      <c r="S139" s="73">
        <f t="shared" si="32"/>
        <v>0</v>
      </c>
      <c r="T139" s="142">
        <f t="shared" si="33"/>
        <v>0</v>
      </c>
      <c r="U139" s="142">
        <f t="shared" si="34"/>
        <v>0</v>
      </c>
      <c r="V139" s="143" t="e">
        <f t="shared" si="35"/>
        <v>#DIV/0!</v>
      </c>
    </row>
    <row r="140" spans="1:22" s="6" customFormat="1" ht="78" customHeight="1">
      <c r="A140" s="6">
        <v>9</v>
      </c>
      <c r="B140" s="6">
        <v>30</v>
      </c>
      <c r="C140" s="31" t="s">
        <v>178</v>
      </c>
      <c r="D140" s="31" t="s">
        <v>179</v>
      </c>
      <c r="E140" s="31" t="s">
        <v>37</v>
      </c>
      <c r="F140" s="41" t="s">
        <v>280</v>
      </c>
      <c r="G140" s="75">
        <f>G141</f>
        <v>200000</v>
      </c>
      <c r="H140" s="75">
        <f>H141</f>
        <v>48000</v>
      </c>
      <c r="I140" s="75">
        <f>I141</f>
        <v>42066</v>
      </c>
      <c r="J140" s="140">
        <f aca="true" t="shared" si="48" ref="J140:J170">I140/G140*100</f>
        <v>21.032999999999998</v>
      </c>
      <c r="K140" s="75">
        <f aca="true" t="shared" si="49" ref="K140:Q140">K141</f>
        <v>0</v>
      </c>
      <c r="L140" s="75">
        <f t="shared" si="49"/>
        <v>0</v>
      </c>
      <c r="M140" s="75">
        <f t="shared" si="49"/>
        <v>0</v>
      </c>
      <c r="N140" s="75">
        <f t="shared" si="49"/>
        <v>0</v>
      </c>
      <c r="O140" s="75">
        <f t="shared" si="49"/>
        <v>0</v>
      </c>
      <c r="P140" s="75">
        <f t="shared" si="49"/>
        <v>0</v>
      </c>
      <c r="Q140" s="75">
        <f t="shared" si="49"/>
        <v>0</v>
      </c>
      <c r="R140" s="73">
        <f aca="true" t="shared" si="50" ref="R140:R169">G140+L140</f>
        <v>200000</v>
      </c>
      <c r="S140" s="73">
        <f aca="true" t="shared" si="51" ref="S140:S169">H140+M140</f>
        <v>48000</v>
      </c>
      <c r="T140" s="142">
        <f aca="true" t="shared" si="52" ref="T140:T169">I140+N140</f>
        <v>42066</v>
      </c>
      <c r="U140" s="142">
        <f aca="true" t="shared" si="53" ref="U140:U169">O140</f>
        <v>0</v>
      </c>
      <c r="V140" s="143">
        <f aca="true" t="shared" si="54" ref="V140:V169">T140/R140*100</f>
        <v>21.032999999999998</v>
      </c>
    </row>
    <row r="141" spans="3:22" s="7" customFormat="1" ht="30.75" customHeight="1">
      <c r="C141" s="11"/>
      <c r="D141" s="11"/>
      <c r="E141" s="11"/>
      <c r="F141" s="43" t="s">
        <v>343</v>
      </c>
      <c r="G141" s="73">
        <v>200000</v>
      </c>
      <c r="H141" s="73">
        <v>48000</v>
      </c>
      <c r="I141" s="73">
        <v>42066</v>
      </c>
      <c r="J141" s="140">
        <f t="shared" si="48"/>
        <v>21.032999999999998</v>
      </c>
      <c r="K141" s="77"/>
      <c r="L141" s="77"/>
      <c r="M141" s="77"/>
      <c r="N141" s="77"/>
      <c r="O141" s="77"/>
      <c r="P141" s="77"/>
      <c r="Q141" s="77"/>
      <c r="R141" s="73">
        <f t="shared" si="50"/>
        <v>200000</v>
      </c>
      <c r="S141" s="73">
        <f t="shared" si="51"/>
        <v>48000</v>
      </c>
      <c r="T141" s="142">
        <f t="shared" si="52"/>
        <v>42066</v>
      </c>
      <c r="U141" s="142">
        <f t="shared" si="53"/>
        <v>0</v>
      </c>
      <c r="V141" s="143">
        <f t="shared" si="54"/>
        <v>21.032999999999998</v>
      </c>
    </row>
    <row r="142" spans="3:22" s="6" customFormat="1" ht="60.75" customHeight="1">
      <c r="C142" s="31" t="s">
        <v>283</v>
      </c>
      <c r="D142" s="31" t="s">
        <v>284</v>
      </c>
      <c r="E142" s="31" t="s">
        <v>37</v>
      </c>
      <c r="F142" s="41" t="s">
        <v>516</v>
      </c>
      <c r="G142" s="73">
        <v>11900</v>
      </c>
      <c r="H142" s="73">
        <v>5950</v>
      </c>
      <c r="I142" s="73"/>
      <c r="J142" s="140">
        <f t="shared" si="48"/>
        <v>0</v>
      </c>
      <c r="K142" s="73"/>
      <c r="L142" s="73"/>
      <c r="M142" s="73"/>
      <c r="N142" s="79"/>
      <c r="O142" s="73"/>
      <c r="P142" s="73"/>
      <c r="Q142" s="73"/>
      <c r="R142" s="73">
        <f t="shared" si="50"/>
        <v>11900</v>
      </c>
      <c r="S142" s="73">
        <f t="shared" si="51"/>
        <v>5950</v>
      </c>
      <c r="T142" s="142">
        <f t="shared" si="52"/>
        <v>0</v>
      </c>
      <c r="U142" s="142">
        <f t="shared" si="53"/>
        <v>0</v>
      </c>
      <c r="V142" s="143">
        <f t="shared" si="54"/>
        <v>0</v>
      </c>
    </row>
    <row r="143" spans="3:22" s="6" customFormat="1" ht="49.5" customHeight="1" hidden="1">
      <c r="C143" s="31" t="s">
        <v>281</v>
      </c>
      <c r="D143" s="31" t="s">
        <v>282</v>
      </c>
      <c r="E143" s="31" t="s">
        <v>37</v>
      </c>
      <c r="F143" s="41" t="s">
        <v>339</v>
      </c>
      <c r="G143" s="73">
        <f>H143+K143</f>
        <v>0</v>
      </c>
      <c r="H143" s="73">
        <v>0</v>
      </c>
      <c r="I143" s="73"/>
      <c r="J143" s="140" t="e">
        <f t="shared" si="48"/>
        <v>#DIV/0!</v>
      </c>
      <c r="K143" s="73"/>
      <c r="L143" s="73">
        <f>N143+Q143</f>
        <v>0</v>
      </c>
      <c r="M143" s="73"/>
      <c r="N143" s="79"/>
      <c r="O143" s="73"/>
      <c r="P143" s="73"/>
      <c r="Q143" s="73"/>
      <c r="R143" s="73">
        <f t="shared" si="50"/>
        <v>0</v>
      </c>
      <c r="S143" s="73">
        <f t="shared" si="51"/>
        <v>0</v>
      </c>
      <c r="T143" s="142">
        <f t="shared" si="52"/>
        <v>0</v>
      </c>
      <c r="U143" s="142">
        <f t="shared" si="53"/>
        <v>0</v>
      </c>
      <c r="V143" s="143" t="e">
        <f t="shared" si="54"/>
        <v>#DIV/0!</v>
      </c>
    </row>
    <row r="144" spans="1:22" s="6" customFormat="1" ht="81" customHeight="1">
      <c r="A144" s="6">
        <v>10</v>
      </c>
      <c r="B144" s="6">
        <v>31</v>
      </c>
      <c r="C144" s="31" t="s">
        <v>177</v>
      </c>
      <c r="D144" s="31" t="s">
        <v>65</v>
      </c>
      <c r="E144" s="31" t="s">
        <v>47</v>
      </c>
      <c r="F144" s="42" t="s">
        <v>285</v>
      </c>
      <c r="G144" s="75">
        <f>G145+G146</f>
        <v>228000</v>
      </c>
      <c r="H144" s="75">
        <f>H145+H146</f>
        <v>53825</v>
      </c>
      <c r="I144" s="75">
        <f aca="true" t="shared" si="55" ref="I144:Q144">I145+I146</f>
        <v>29455</v>
      </c>
      <c r="J144" s="140">
        <f t="shared" si="48"/>
        <v>12.918859649122808</v>
      </c>
      <c r="K144" s="75">
        <f t="shared" si="55"/>
        <v>0</v>
      </c>
      <c r="L144" s="75">
        <f t="shared" si="55"/>
        <v>0</v>
      </c>
      <c r="M144" s="75">
        <f t="shared" si="55"/>
        <v>0</v>
      </c>
      <c r="N144" s="75">
        <f t="shared" si="55"/>
        <v>0</v>
      </c>
      <c r="O144" s="75">
        <f t="shared" si="55"/>
        <v>0</v>
      </c>
      <c r="P144" s="75">
        <f t="shared" si="55"/>
        <v>0</v>
      </c>
      <c r="Q144" s="75">
        <f t="shared" si="55"/>
        <v>0</v>
      </c>
      <c r="R144" s="73">
        <f t="shared" si="50"/>
        <v>228000</v>
      </c>
      <c r="S144" s="73">
        <f t="shared" si="51"/>
        <v>53825</v>
      </c>
      <c r="T144" s="142">
        <f t="shared" si="52"/>
        <v>29455</v>
      </c>
      <c r="U144" s="142">
        <f t="shared" si="53"/>
        <v>0</v>
      </c>
      <c r="V144" s="143">
        <f t="shared" si="54"/>
        <v>12.918859649122808</v>
      </c>
    </row>
    <row r="145" spans="3:22" s="7" customFormat="1" ht="26.25" customHeight="1">
      <c r="C145" s="11"/>
      <c r="D145" s="11"/>
      <c r="E145" s="11"/>
      <c r="F145" s="43" t="s">
        <v>343</v>
      </c>
      <c r="G145" s="73">
        <v>104000</v>
      </c>
      <c r="H145" s="73">
        <v>25325</v>
      </c>
      <c r="I145" s="73">
        <v>23123</v>
      </c>
      <c r="J145" s="140">
        <f t="shared" si="48"/>
        <v>22.233653846153846</v>
      </c>
      <c r="K145" s="77"/>
      <c r="L145" s="73"/>
      <c r="M145" s="77"/>
      <c r="N145" s="77"/>
      <c r="O145" s="77"/>
      <c r="P145" s="77"/>
      <c r="Q145" s="77"/>
      <c r="R145" s="73">
        <f t="shared" si="50"/>
        <v>104000</v>
      </c>
      <c r="S145" s="73">
        <f t="shared" si="51"/>
        <v>25325</v>
      </c>
      <c r="T145" s="142">
        <f t="shared" si="52"/>
        <v>23123</v>
      </c>
      <c r="U145" s="142">
        <f t="shared" si="53"/>
        <v>0</v>
      </c>
      <c r="V145" s="143">
        <f t="shared" si="54"/>
        <v>22.233653846153846</v>
      </c>
    </row>
    <row r="146" spans="3:22" s="7" customFormat="1" ht="36.75" customHeight="1">
      <c r="C146" s="11"/>
      <c r="D146" s="11"/>
      <c r="E146" s="11"/>
      <c r="F146" s="43" t="s">
        <v>574</v>
      </c>
      <c r="G146" s="73">
        <v>124000</v>
      </c>
      <c r="H146" s="73">
        <v>28500</v>
      </c>
      <c r="I146" s="73">
        <v>6332</v>
      </c>
      <c r="J146" s="140">
        <f t="shared" si="48"/>
        <v>5.106451612903226</v>
      </c>
      <c r="K146" s="77"/>
      <c r="L146" s="73"/>
      <c r="M146" s="77"/>
      <c r="N146" s="77"/>
      <c r="O146" s="77"/>
      <c r="P146" s="77"/>
      <c r="Q146" s="77"/>
      <c r="R146" s="73">
        <f t="shared" si="50"/>
        <v>124000</v>
      </c>
      <c r="S146" s="73">
        <f t="shared" si="51"/>
        <v>28500</v>
      </c>
      <c r="T146" s="142">
        <f t="shared" si="52"/>
        <v>6332</v>
      </c>
      <c r="U146" s="142">
        <f t="shared" si="53"/>
        <v>0</v>
      </c>
      <c r="V146" s="143">
        <f t="shared" si="54"/>
        <v>5.106451612903226</v>
      </c>
    </row>
    <row r="147" spans="3:22" s="6" customFormat="1" ht="34.5" customHeight="1">
      <c r="C147" s="31" t="s">
        <v>287</v>
      </c>
      <c r="D147" s="31" t="s">
        <v>286</v>
      </c>
      <c r="E147" s="31" t="s">
        <v>50</v>
      </c>
      <c r="F147" s="42" t="s">
        <v>180</v>
      </c>
      <c r="G147" s="75">
        <f>SUM(G148:G152)</f>
        <v>1128600</v>
      </c>
      <c r="H147" s="75">
        <f>SUM(H148:H152)</f>
        <v>257300</v>
      </c>
      <c r="I147" s="75">
        <f aca="true" t="shared" si="56" ref="I147:Q147">SUM(I148:I152)</f>
        <v>191715</v>
      </c>
      <c r="J147" s="140">
        <f t="shared" si="48"/>
        <v>16.986975013290802</v>
      </c>
      <c r="K147" s="75">
        <f t="shared" si="56"/>
        <v>0</v>
      </c>
      <c r="L147" s="75">
        <f t="shared" si="56"/>
        <v>0</v>
      </c>
      <c r="M147" s="75">
        <f t="shared" si="56"/>
        <v>0</v>
      </c>
      <c r="N147" s="75">
        <f t="shared" si="56"/>
        <v>0</v>
      </c>
      <c r="O147" s="75">
        <f t="shared" si="56"/>
        <v>0</v>
      </c>
      <c r="P147" s="75">
        <f t="shared" si="56"/>
        <v>0</v>
      </c>
      <c r="Q147" s="75">
        <f t="shared" si="56"/>
        <v>0</v>
      </c>
      <c r="R147" s="73">
        <f t="shared" si="50"/>
        <v>1128600</v>
      </c>
      <c r="S147" s="73">
        <f t="shared" si="51"/>
        <v>257300</v>
      </c>
      <c r="T147" s="142">
        <f t="shared" si="52"/>
        <v>191715</v>
      </c>
      <c r="U147" s="142">
        <f t="shared" si="53"/>
        <v>0</v>
      </c>
      <c r="V147" s="143">
        <f t="shared" si="54"/>
        <v>16.986975013290802</v>
      </c>
    </row>
    <row r="148" spans="3:22" s="7" customFormat="1" ht="29.25" customHeight="1">
      <c r="C148" s="11"/>
      <c r="D148" s="11"/>
      <c r="E148" s="11"/>
      <c r="F148" s="43" t="s">
        <v>483</v>
      </c>
      <c r="G148" s="73">
        <v>223200</v>
      </c>
      <c r="H148" s="88">
        <v>71700</v>
      </c>
      <c r="I148" s="73">
        <v>71700</v>
      </c>
      <c r="J148" s="140">
        <f t="shared" si="48"/>
        <v>32.123655913978496</v>
      </c>
      <c r="K148" s="77"/>
      <c r="L148" s="73"/>
      <c r="M148" s="77"/>
      <c r="N148" s="77"/>
      <c r="O148" s="77"/>
      <c r="P148" s="77"/>
      <c r="Q148" s="77"/>
      <c r="R148" s="73">
        <f t="shared" si="50"/>
        <v>223200</v>
      </c>
      <c r="S148" s="73">
        <f t="shared" si="51"/>
        <v>71700</v>
      </c>
      <c r="T148" s="142">
        <f t="shared" si="52"/>
        <v>71700</v>
      </c>
      <c r="U148" s="142">
        <f t="shared" si="53"/>
        <v>0</v>
      </c>
      <c r="V148" s="143">
        <f t="shared" si="54"/>
        <v>32.123655913978496</v>
      </c>
    </row>
    <row r="149" spans="3:22" s="7" customFormat="1" ht="45" customHeight="1" hidden="1">
      <c r="C149" s="11"/>
      <c r="D149" s="11"/>
      <c r="E149" s="11"/>
      <c r="F149" s="43" t="s">
        <v>407</v>
      </c>
      <c r="G149" s="73">
        <f>H149+K149</f>
        <v>0</v>
      </c>
      <c r="H149" s="87"/>
      <c r="I149" s="73"/>
      <c r="J149" s="140" t="e">
        <f t="shared" si="48"/>
        <v>#DIV/0!</v>
      </c>
      <c r="K149" s="77"/>
      <c r="L149" s="73">
        <f>N149+Q149</f>
        <v>0</v>
      </c>
      <c r="M149" s="77"/>
      <c r="N149" s="77"/>
      <c r="O149" s="77"/>
      <c r="P149" s="77"/>
      <c r="Q149" s="77"/>
      <c r="R149" s="73">
        <f t="shared" si="50"/>
        <v>0</v>
      </c>
      <c r="S149" s="73">
        <f t="shared" si="51"/>
        <v>0</v>
      </c>
      <c r="T149" s="142">
        <f t="shared" si="52"/>
        <v>0</v>
      </c>
      <c r="U149" s="142">
        <f t="shared" si="53"/>
        <v>0</v>
      </c>
      <c r="V149" s="143" t="e">
        <f t="shared" si="54"/>
        <v>#DIV/0!</v>
      </c>
    </row>
    <row r="150" spans="3:22" s="7" customFormat="1" ht="110.25" customHeight="1" hidden="1">
      <c r="C150" s="11"/>
      <c r="D150" s="11"/>
      <c r="E150" s="11"/>
      <c r="F150" s="43" t="s">
        <v>31</v>
      </c>
      <c r="G150" s="73"/>
      <c r="H150" s="87"/>
      <c r="I150" s="73"/>
      <c r="J150" s="140" t="e">
        <f t="shared" si="48"/>
        <v>#DIV/0!</v>
      </c>
      <c r="K150" s="77"/>
      <c r="L150" s="73">
        <f>N150+Q150</f>
        <v>0</v>
      </c>
      <c r="M150" s="77"/>
      <c r="N150" s="77"/>
      <c r="O150" s="77"/>
      <c r="P150" s="77"/>
      <c r="Q150" s="77"/>
      <c r="R150" s="73">
        <f t="shared" si="50"/>
        <v>0</v>
      </c>
      <c r="S150" s="73">
        <f t="shared" si="51"/>
        <v>0</v>
      </c>
      <c r="T150" s="142">
        <f t="shared" si="52"/>
        <v>0</v>
      </c>
      <c r="U150" s="142">
        <f t="shared" si="53"/>
        <v>0</v>
      </c>
      <c r="V150" s="143" t="e">
        <f t="shared" si="54"/>
        <v>#DIV/0!</v>
      </c>
    </row>
    <row r="151" spans="3:22" s="7" customFormat="1" ht="29.25" customHeight="1">
      <c r="C151" s="11"/>
      <c r="D151" s="11"/>
      <c r="E151" s="11"/>
      <c r="F151" s="43" t="s">
        <v>347</v>
      </c>
      <c r="G151" s="73">
        <v>689400</v>
      </c>
      <c r="H151" s="73">
        <v>153100</v>
      </c>
      <c r="I151" s="73">
        <v>115015</v>
      </c>
      <c r="J151" s="140">
        <f t="shared" si="48"/>
        <v>16.683347838700318</v>
      </c>
      <c r="K151" s="77"/>
      <c r="L151" s="73"/>
      <c r="M151" s="77"/>
      <c r="N151" s="77"/>
      <c r="O151" s="77"/>
      <c r="P151" s="77"/>
      <c r="Q151" s="77"/>
      <c r="R151" s="73">
        <f t="shared" si="50"/>
        <v>689400</v>
      </c>
      <c r="S151" s="73">
        <f t="shared" si="51"/>
        <v>153100</v>
      </c>
      <c r="T151" s="142">
        <f t="shared" si="52"/>
        <v>115015</v>
      </c>
      <c r="U151" s="142">
        <f t="shared" si="53"/>
        <v>0</v>
      </c>
      <c r="V151" s="143">
        <f t="shared" si="54"/>
        <v>16.683347838700318</v>
      </c>
    </row>
    <row r="152" spans="3:22" s="7" customFormat="1" ht="42" customHeight="1">
      <c r="C152" s="11"/>
      <c r="D152" s="11"/>
      <c r="E152" s="11"/>
      <c r="F152" s="43" t="s">
        <v>83</v>
      </c>
      <c r="G152" s="73">
        <v>216000</v>
      </c>
      <c r="H152" s="73">
        <v>32500</v>
      </c>
      <c r="I152" s="73">
        <v>5000</v>
      </c>
      <c r="J152" s="140">
        <f t="shared" si="48"/>
        <v>2.314814814814815</v>
      </c>
      <c r="K152" s="77"/>
      <c r="L152" s="73"/>
      <c r="M152" s="77"/>
      <c r="N152" s="77"/>
      <c r="O152" s="77"/>
      <c r="P152" s="77"/>
      <c r="Q152" s="77"/>
      <c r="R152" s="73">
        <f t="shared" si="50"/>
        <v>216000</v>
      </c>
      <c r="S152" s="73">
        <f t="shared" si="51"/>
        <v>32500</v>
      </c>
      <c r="T152" s="142">
        <f t="shared" si="52"/>
        <v>5000</v>
      </c>
      <c r="U152" s="142">
        <f t="shared" si="53"/>
        <v>0</v>
      </c>
      <c r="V152" s="143">
        <f t="shared" si="54"/>
        <v>2.314814814814815</v>
      </c>
    </row>
    <row r="153" spans="3:22" s="6" customFormat="1" ht="60.75" customHeight="1">
      <c r="C153" s="31" t="s">
        <v>296</v>
      </c>
      <c r="D153" s="31" t="s">
        <v>323</v>
      </c>
      <c r="E153" s="31" t="s">
        <v>50</v>
      </c>
      <c r="F153" s="42" t="s">
        <v>297</v>
      </c>
      <c r="G153" s="75">
        <f>SUM(G154:G155)</f>
        <v>442800</v>
      </c>
      <c r="H153" s="75">
        <f>SUM(H154:H155)</f>
        <v>63154</v>
      </c>
      <c r="I153" s="75">
        <f aca="true" t="shared" si="57" ref="I153:Q153">SUM(I154:I155)</f>
        <v>51654</v>
      </c>
      <c r="J153" s="140">
        <f t="shared" si="48"/>
        <v>11.66531165311653</v>
      </c>
      <c r="K153" s="75">
        <f t="shared" si="57"/>
        <v>0</v>
      </c>
      <c r="L153" s="75">
        <f t="shared" si="57"/>
        <v>0</v>
      </c>
      <c r="M153" s="75">
        <f t="shared" si="57"/>
        <v>0</v>
      </c>
      <c r="N153" s="75">
        <f t="shared" si="57"/>
        <v>0</v>
      </c>
      <c r="O153" s="75">
        <f t="shared" si="57"/>
        <v>0</v>
      </c>
      <c r="P153" s="75">
        <f t="shared" si="57"/>
        <v>0</v>
      </c>
      <c r="Q153" s="75">
        <f t="shared" si="57"/>
        <v>0</v>
      </c>
      <c r="R153" s="73">
        <f t="shared" si="50"/>
        <v>442800</v>
      </c>
      <c r="S153" s="73">
        <f t="shared" si="51"/>
        <v>63154</v>
      </c>
      <c r="T153" s="142">
        <f t="shared" si="52"/>
        <v>51654</v>
      </c>
      <c r="U153" s="142">
        <f t="shared" si="53"/>
        <v>0</v>
      </c>
      <c r="V153" s="143">
        <f t="shared" si="54"/>
        <v>11.66531165311653</v>
      </c>
    </row>
    <row r="154" spans="3:22" s="7" customFormat="1" ht="159.75" customHeight="1">
      <c r="C154" s="11"/>
      <c r="D154" s="11"/>
      <c r="E154" s="11"/>
      <c r="F154" s="43" t="s">
        <v>572</v>
      </c>
      <c r="G154" s="73">
        <f>87700+51500+86300+99200</f>
        <v>324700</v>
      </c>
      <c r="H154" s="73">
        <f>13148+9908+14752+8438</f>
        <v>46246</v>
      </c>
      <c r="I154" s="73">
        <f>12149+8408+13802+8354</f>
        <v>42713</v>
      </c>
      <c r="J154" s="140">
        <f t="shared" si="48"/>
        <v>13.154604250076996</v>
      </c>
      <c r="K154" s="77"/>
      <c r="L154" s="73"/>
      <c r="M154" s="77"/>
      <c r="N154" s="77"/>
      <c r="O154" s="77"/>
      <c r="P154" s="77"/>
      <c r="Q154" s="77"/>
      <c r="R154" s="73">
        <f t="shared" si="50"/>
        <v>324700</v>
      </c>
      <c r="S154" s="73">
        <f t="shared" si="51"/>
        <v>46246</v>
      </c>
      <c r="T154" s="142">
        <f t="shared" si="52"/>
        <v>42713</v>
      </c>
      <c r="U154" s="142">
        <f t="shared" si="53"/>
        <v>0</v>
      </c>
      <c r="V154" s="143">
        <f t="shared" si="54"/>
        <v>13.154604250076996</v>
      </c>
    </row>
    <row r="155" spans="3:22" s="7" customFormat="1" ht="53.25" customHeight="1">
      <c r="C155" s="11"/>
      <c r="D155" s="11"/>
      <c r="E155" s="11"/>
      <c r="F155" s="43" t="s">
        <v>573</v>
      </c>
      <c r="G155" s="73">
        <v>118100</v>
      </c>
      <c r="H155" s="73">
        <v>16908</v>
      </c>
      <c r="I155" s="73">
        <v>8941</v>
      </c>
      <c r="J155" s="140">
        <f t="shared" si="48"/>
        <v>7.570702794242168</v>
      </c>
      <c r="K155" s="77"/>
      <c r="L155" s="73"/>
      <c r="M155" s="77"/>
      <c r="N155" s="77"/>
      <c r="O155" s="77"/>
      <c r="P155" s="77"/>
      <c r="Q155" s="77"/>
      <c r="R155" s="73">
        <f t="shared" si="50"/>
        <v>118100</v>
      </c>
      <c r="S155" s="73">
        <f t="shared" si="51"/>
        <v>16908</v>
      </c>
      <c r="T155" s="142">
        <f t="shared" si="52"/>
        <v>8941</v>
      </c>
      <c r="U155" s="142">
        <f t="shared" si="53"/>
        <v>0</v>
      </c>
      <c r="V155" s="143">
        <f t="shared" si="54"/>
        <v>7.570702794242168</v>
      </c>
    </row>
    <row r="156" spans="3:22" s="7" customFormat="1" ht="159.75" customHeight="1">
      <c r="C156" s="31" t="s">
        <v>181</v>
      </c>
      <c r="D156" s="31" t="s">
        <v>262</v>
      </c>
      <c r="E156" s="31" t="s">
        <v>46</v>
      </c>
      <c r="F156" s="42" t="s">
        <v>484</v>
      </c>
      <c r="G156" s="73">
        <v>697600</v>
      </c>
      <c r="H156" s="73">
        <v>189470</v>
      </c>
      <c r="I156" s="73">
        <v>189452</v>
      </c>
      <c r="J156" s="140">
        <f t="shared" si="48"/>
        <v>27.157683486238533</v>
      </c>
      <c r="K156" s="77"/>
      <c r="L156" s="73"/>
      <c r="M156" s="73"/>
      <c r="N156" s="77"/>
      <c r="O156" s="77"/>
      <c r="P156" s="77"/>
      <c r="Q156" s="77"/>
      <c r="R156" s="73">
        <f t="shared" si="50"/>
        <v>697600</v>
      </c>
      <c r="S156" s="73">
        <f t="shared" si="51"/>
        <v>189470</v>
      </c>
      <c r="T156" s="142">
        <f t="shared" si="52"/>
        <v>189452</v>
      </c>
      <c r="U156" s="142">
        <f t="shared" si="53"/>
        <v>0</v>
      </c>
      <c r="V156" s="143">
        <f t="shared" si="54"/>
        <v>27.157683486238533</v>
      </c>
    </row>
    <row r="157" spans="3:22" s="6" customFormat="1" ht="38.25" customHeight="1">
      <c r="C157" s="31" t="s">
        <v>324</v>
      </c>
      <c r="D157" s="31" t="s">
        <v>288</v>
      </c>
      <c r="E157" s="31" t="s">
        <v>41</v>
      </c>
      <c r="F157" s="42" t="s">
        <v>325</v>
      </c>
      <c r="G157" s="75">
        <f>SUM(G158:G160)</f>
        <v>1991000</v>
      </c>
      <c r="H157" s="75">
        <f>SUM(H158:H160)</f>
        <v>313310</v>
      </c>
      <c r="I157" s="75">
        <f>SUM(I158:I160)</f>
        <v>243737</v>
      </c>
      <c r="J157" s="140">
        <f t="shared" si="48"/>
        <v>12.241938724259166</v>
      </c>
      <c r="K157" s="75">
        <f aca="true" t="shared" si="58" ref="K157:Q157">SUM(K158:K160)</f>
        <v>0</v>
      </c>
      <c r="L157" s="75">
        <f t="shared" si="58"/>
        <v>0</v>
      </c>
      <c r="M157" s="75">
        <f t="shared" si="58"/>
        <v>0</v>
      </c>
      <c r="N157" s="75">
        <f t="shared" si="58"/>
        <v>0</v>
      </c>
      <c r="O157" s="75">
        <f t="shared" si="58"/>
        <v>0</v>
      </c>
      <c r="P157" s="75">
        <f t="shared" si="58"/>
        <v>0</v>
      </c>
      <c r="Q157" s="75">
        <f t="shared" si="58"/>
        <v>0</v>
      </c>
      <c r="R157" s="73">
        <f t="shared" si="50"/>
        <v>1991000</v>
      </c>
      <c r="S157" s="73">
        <f t="shared" si="51"/>
        <v>313310</v>
      </c>
      <c r="T157" s="142">
        <f t="shared" si="52"/>
        <v>243737</v>
      </c>
      <c r="U157" s="142">
        <f t="shared" si="53"/>
        <v>0</v>
      </c>
      <c r="V157" s="143">
        <f t="shared" si="54"/>
        <v>12.241938724259166</v>
      </c>
    </row>
    <row r="158" spans="3:22" s="7" customFormat="1" ht="27.75" customHeight="1">
      <c r="C158" s="11"/>
      <c r="D158" s="11"/>
      <c r="E158" s="11"/>
      <c r="F158" s="33" t="s">
        <v>485</v>
      </c>
      <c r="G158" s="73">
        <v>70000</v>
      </c>
      <c r="H158" s="73"/>
      <c r="I158" s="77"/>
      <c r="J158" s="140">
        <f t="shared" si="48"/>
        <v>0</v>
      </c>
      <c r="K158" s="77"/>
      <c r="L158" s="73"/>
      <c r="M158" s="77"/>
      <c r="N158" s="77"/>
      <c r="O158" s="77"/>
      <c r="P158" s="77"/>
      <c r="Q158" s="77"/>
      <c r="R158" s="73">
        <f t="shared" si="50"/>
        <v>70000</v>
      </c>
      <c r="S158" s="73">
        <f t="shared" si="51"/>
        <v>0</v>
      </c>
      <c r="T158" s="142">
        <f t="shared" si="52"/>
        <v>0</v>
      </c>
      <c r="U158" s="142">
        <f t="shared" si="53"/>
        <v>0</v>
      </c>
      <c r="V158" s="143">
        <f t="shared" si="54"/>
        <v>0</v>
      </c>
    </row>
    <row r="159" spans="3:22" s="7" customFormat="1" ht="28.5" customHeight="1">
      <c r="C159" s="11"/>
      <c r="D159" s="11"/>
      <c r="E159" s="11"/>
      <c r="F159" s="33" t="s">
        <v>54</v>
      </c>
      <c r="G159" s="73">
        <v>1921000</v>
      </c>
      <c r="H159" s="73">
        <v>313310</v>
      </c>
      <c r="I159" s="73">
        <v>243737</v>
      </c>
      <c r="J159" s="140">
        <f t="shared" si="48"/>
        <v>12.688027069234773</v>
      </c>
      <c r="K159" s="77"/>
      <c r="L159" s="73"/>
      <c r="M159" s="77"/>
      <c r="N159" s="77"/>
      <c r="O159" s="77"/>
      <c r="P159" s="77"/>
      <c r="Q159" s="77"/>
      <c r="R159" s="73">
        <f t="shared" si="50"/>
        <v>1921000</v>
      </c>
      <c r="S159" s="73">
        <f t="shared" si="51"/>
        <v>313310</v>
      </c>
      <c r="T159" s="142">
        <f t="shared" si="52"/>
        <v>243737</v>
      </c>
      <c r="U159" s="142">
        <f t="shared" si="53"/>
        <v>0</v>
      </c>
      <c r="V159" s="143">
        <f t="shared" si="54"/>
        <v>12.688027069234773</v>
      </c>
    </row>
    <row r="160" spans="3:22" s="7" customFormat="1" ht="42.75" customHeight="1" hidden="1">
      <c r="C160" s="11"/>
      <c r="D160" s="11"/>
      <c r="E160" s="11"/>
      <c r="F160" s="33" t="s">
        <v>356</v>
      </c>
      <c r="G160" s="73">
        <f>H160+K160</f>
        <v>0</v>
      </c>
      <c r="H160" s="77"/>
      <c r="I160" s="77"/>
      <c r="J160" s="140" t="e">
        <f t="shared" si="48"/>
        <v>#DIV/0!</v>
      </c>
      <c r="K160" s="77"/>
      <c r="L160" s="73">
        <f>N160+Q160</f>
        <v>0</v>
      </c>
      <c r="M160" s="77"/>
      <c r="N160" s="77"/>
      <c r="O160" s="77"/>
      <c r="P160" s="77"/>
      <c r="Q160" s="77"/>
      <c r="R160" s="73">
        <f t="shared" si="50"/>
        <v>0</v>
      </c>
      <c r="S160" s="73">
        <f t="shared" si="51"/>
        <v>0</v>
      </c>
      <c r="T160" s="142">
        <f t="shared" si="52"/>
        <v>0</v>
      </c>
      <c r="U160" s="142">
        <f t="shared" si="53"/>
        <v>0</v>
      </c>
      <c r="V160" s="143" t="e">
        <f t="shared" si="54"/>
        <v>#DIV/0!</v>
      </c>
    </row>
    <row r="161" spans="3:22" s="6" customFormat="1" ht="32.25" customHeight="1">
      <c r="C161" s="31" t="s">
        <v>290</v>
      </c>
      <c r="D161" s="31" t="s">
        <v>289</v>
      </c>
      <c r="E161" s="31" t="s">
        <v>66</v>
      </c>
      <c r="F161" s="42" t="s">
        <v>182</v>
      </c>
      <c r="G161" s="75">
        <f>G162</f>
        <v>121900</v>
      </c>
      <c r="H161" s="75">
        <f>H162</f>
        <v>22000</v>
      </c>
      <c r="I161" s="75">
        <f aca="true" t="shared" si="59" ref="I161:Q161">I162</f>
        <v>17382</v>
      </c>
      <c r="J161" s="140">
        <f t="shared" si="48"/>
        <v>14.259228876127974</v>
      </c>
      <c r="K161" s="75">
        <f t="shared" si="59"/>
        <v>0</v>
      </c>
      <c r="L161" s="75">
        <f t="shared" si="59"/>
        <v>17382</v>
      </c>
      <c r="M161" s="75">
        <f t="shared" si="59"/>
        <v>17382</v>
      </c>
      <c r="N161" s="75">
        <f t="shared" si="59"/>
        <v>17382</v>
      </c>
      <c r="O161" s="75">
        <f t="shared" si="59"/>
        <v>0</v>
      </c>
      <c r="P161" s="75">
        <f t="shared" si="59"/>
        <v>100</v>
      </c>
      <c r="Q161" s="75">
        <f t="shared" si="59"/>
        <v>0</v>
      </c>
      <c r="R161" s="73">
        <f t="shared" si="50"/>
        <v>139282</v>
      </c>
      <c r="S161" s="73">
        <f t="shared" si="51"/>
        <v>39382</v>
      </c>
      <c r="T161" s="142">
        <f t="shared" si="52"/>
        <v>34764</v>
      </c>
      <c r="U161" s="142">
        <f t="shared" si="53"/>
        <v>0</v>
      </c>
      <c r="V161" s="143">
        <f t="shared" si="54"/>
        <v>24.959434815697648</v>
      </c>
    </row>
    <row r="162" spans="3:22" s="7" customFormat="1" ht="36.75" customHeight="1">
      <c r="C162" s="11"/>
      <c r="D162" s="11"/>
      <c r="E162" s="11"/>
      <c r="F162" s="43" t="s">
        <v>396</v>
      </c>
      <c r="G162" s="73">
        <v>121900</v>
      </c>
      <c r="H162" s="73">
        <v>22000</v>
      </c>
      <c r="I162" s="73">
        <v>17382</v>
      </c>
      <c r="J162" s="140">
        <f t="shared" si="48"/>
        <v>14.259228876127974</v>
      </c>
      <c r="K162" s="77"/>
      <c r="L162" s="73">
        <v>17382</v>
      </c>
      <c r="M162" s="73">
        <v>17382</v>
      </c>
      <c r="N162" s="73">
        <v>17382</v>
      </c>
      <c r="O162" s="73"/>
      <c r="P162" s="73">
        <f>N162/L162*100</f>
        <v>100</v>
      </c>
      <c r="Q162" s="77"/>
      <c r="R162" s="73">
        <f t="shared" si="50"/>
        <v>139282</v>
      </c>
      <c r="S162" s="73">
        <f t="shared" si="51"/>
        <v>39382</v>
      </c>
      <c r="T162" s="142">
        <f t="shared" si="52"/>
        <v>34764</v>
      </c>
      <c r="U162" s="142">
        <f t="shared" si="53"/>
        <v>0</v>
      </c>
      <c r="V162" s="143">
        <f t="shared" si="54"/>
        <v>24.959434815697648</v>
      </c>
    </row>
    <row r="163" spans="3:22" s="6" customFormat="1" ht="42" customHeight="1">
      <c r="C163" s="31" t="s">
        <v>425</v>
      </c>
      <c r="D163" s="31" t="s">
        <v>426</v>
      </c>
      <c r="E163" s="31" t="s">
        <v>34</v>
      </c>
      <c r="F163" s="41" t="s">
        <v>427</v>
      </c>
      <c r="G163" s="73"/>
      <c r="H163" s="75"/>
      <c r="I163" s="75"/>
      <c r="J163" s="140"/>
      <c r="K163" s="75">
        <f aca="true" t="shared" si="60" ref="K163:Q163">K164+K165</f>
        <v>0</v>
      </c>
      <c r="L163" s="73">
        <f>L164</f>
        <v>10996000</v>
      </c>
      <c r="M163" s="75">
        <f t="shared" si="60"/>
        <v>10996000</v>
      </c>
      <c r="N163" s="75">
        <f t="shared" si="60"/>
        <v>0</v>
      </c>
      <c r="O163" s="75">
        <f t="shared" si="60"/>
        <v>0</v>
      </c>
      <c r="P163" s="75">
        <f t="shared" si="60"/>
        <v>0</v>
      </c>
      <c r="Q163" s="75">
        <f t="shared" si="60"/>
        <v>0</v>
      </c>
      <c r="R163" s="73">
        <f t="shared" si="50"/>
        <v>10996000</v>
      </c>
      <c r="S163" s="73">
        <f t="shared" si="51"/>
        <v>10996000</v>
      </c>
      <c r="T163" s="142">
        <f t="shared" si="52"/>
        <v>0</v>
      </c>
      <c r="U163" s="142">
        <f t="shared" si="53"/>
        <v>0</v>
      </c>
      <c r="V163" s="143">
        <f t="shared" si="54"/>
        <v>0</v>
      </c>
    </row>
    <row r="164" spans="3:22" s="7" customFormat="1" ht="57.75" customHeight="1">
      <c r="C164" s="11"/>
      <c r="D164" s="11"/>
      <c r="E164" s="11"/>
      <c r="F164" s="33" t="s">
        <v>486</v>
      </c>
      <c r="G164" s="73"/>
      <c r="H164" s="77"/>
      <c r="I164" s="77"/>
      <c r="J164" s="140"/>
      <c r="K164" s="77"/>
      <c r="L164" s="73">
        <v>10996000</v>
      </c>
      <c r="M164" s="73">
        <v>10996000</v>
      </c>
      <c r="N164" s="77"/>
      <c r="O164" s="77"/>
      <c r="P164" s="77"/>
      <c r="Q164" s="77"/>
      <c r="R164" s="73">
        <f t="shared" si="50"/>
        <v>10996000</v>
      </c>
      <c r="S164" s="73">
        <f t="shared" si="51"/>
        <v>10996000</v>
      </c>
      <c r="T164" s="142">
        <f t="shared" si="52"/>
        <v>0</v>
      </c>
      <c r="U164" s="142">
        <f t="shared" si="53"/>
        <v>0</v>
      </c>
      <c r="V164" s="143">
        <f t="shared" si="54"/>
        <v>0</v>
      </c>
    </row>
    <row r="165" spans="3:22" s="7" customFormat="1" ht="51" customHeight="1" hidden="1">
      <c r="C165" s="11"/>
      <c r="D165" s="11"/>
      <c r="E165" s="11"/>
      <c r="F165" s="33" t="s">
        <v>428</v>
      </c>
      <c r="G165" s="73"/>
      <c r="H165" s="77"/>
      <c r="I165" s="77"/>
      <c r="J165" s="140"/>
      <c r="K165" s="77"/>
      <c r="L165" s="73">
        <f>N165+Q165</f>
        <v>0</v>
      </c>
      <c r="M165" s="77"/>
      <c r="N165" s="77"/>
      <c r="O165" s="77"/>
      <c r="P165" s="77"/>
      <c r="Q165" s="77"/>
      <c r="R165" s="73">
        <f t="shared" si="50"/>
        <v>0</v>
      </c>
      <c r="S165" s="73">
        <f t="shared" si="51"/>
        <v>0</v>
      </c>
      <c r="T165" s="142">
        <f t="shared" si="52"/>
        <v>0</v>
      </c>
      <c r="U165" s="142">
        <f t="shared" si="53"/>
        <v>0</v>
      </c>
      <c r="V165" s="143" t="e">
        <f t="shared" si="54"/>
        <v>#DIV/0!</v>
      </c>
    </row>
    <row r="166" spans="3:22" s="6" customFormat="1" ht="96" customHeight="1" hidden="1">
      <c r="C166" s="31" t="s">
        <v>292</v>
      </c>
      <c r="D166" s="31" t="s">
        <v>293</v>
      </c>
      <c r="E166" s="31" t="s">
        <v>34</v>
      </c>
      <c r="F166" s="41" t="s">
        <v>294</v>
      </c>
      <c r="G166" s="73"/>
      <c r="H166" s="75"/>
      <c r="I166" s="75"/>
      <c r="J166" s="140"/>
      <c r="K166" s="75">
        <f>K167</f>
        <v>0</v>
      </c>
      <c r="L166" s="73">
        <f>N166+Q166</f>
        <v>0</v>
      </c>
      <c r="M166" s="75">
        <f>M167</f>
        <v>0</v>
      </c>
      <c r="N166" s="75">
        <f>N167</f>
        <v>0</v>
      </c>
      <c r="O166" s="75">
        <f>O167</f>
        <v>0</v>
      </c>
      <c r="P166" s="75">
        <f>P167</f>
        <v>0</v>
      </c>
      <c r="Q166" s="75">
        <f>Q167</f>
        <v>0</v>
      </c>
      <c r="R166" s="73">
        <f t="shared" si="50"/>
        <v>0</v>
      </c>
      <c r="S166" s="73">
        <f t="shared" si="51"/>
        <v>0</v>
      </c>
      <c r="T166" s="142">
        <f t="shared" si="52"/>
        <v>0</v>
      </c>
      <c r="U166" s="142">
        <f t="shared" si="53"/>
        <v>0</v>
      </c>
      <c r="V166" s="143" t="e">
        <f t="shared" si="54"/>
        <v>#DIV/0!</v>
      </c>
    </row>
    <row r="167" spans="3:22" s="7" customFormat="1" ht="41.25" customHeight="1" hidden="1">
      <c r="C167" s="11"/>
      <c r="D167" s="11"/>
      <c r="E167" s="11"/>
      <c r="F167" s="33" t="s">
        <v>104</v>
      </c>
      <c r="G167" s="73"/>
      <c r="H167" s="73"/>
      <c r="I167" s="73"/>
      <c r="J167" s="140"/>
      <c r="K167" s="73"/>
      <c r="L167" s="73">
        <f>N167+Q167</f>
        <v>0</v>
      </c>
      <c r="M167" s="77"/>
      <c r="N167" s="77"/>
      <c r="O167" s="77"/>
      <c r="P167" s="77"/>
      <c r="Q167" s="77"/>
      <c r="R167" s="73">
        <f t="shared" si="50"/>
        <v>0</v>
      </c>
      <c r="S167" s="73">
        <f t="shared" si="51"/>
        <v>0</v>
      </c>
      <c r="T167" s="142">
        <f t="shared" si="52"/>
        <v>0</v>
      </c>
      <c r="U167" s="142">
        <f t="shared" si="53"/>
        <v>0</v>
      </c>
      <c r="V167" s="143" t="e">
        <f t="shared" si="54"/>
        <v>#DIV/0!</v>
      </c>
    </row>
    <row r="168" spans="3:22" s="7" customFormat="1" ht="34.5" customHeight="1">
      <c r="C168" s="31" t="s">
        <v>184</v>
      </c>
      <c r="D168" s="31" t="s">
        <v>185</v>
      </c>
      <c r="E168" s="31" t="s">
        <v>32</v>
      </c>
      <c r="F168" s="41" t="s">
        <v>183</v>
      </c>
      <c r="G168" s="73"/>
      <c r="H168" s="75"/>
      <c r="I168" s="75"/>
      <c r="J168" s="140"/>
      <c r="K168" s="75">
        <f>K169</f>
        <v>0</v>
      </c>
      <c r="L168" s="73">
        <f>N168+Q168</f>
        <v>1500000</v>
      </c>
      <c r="M168" s="75">
        <f>M169</f>
        <v>0</v>
      </c>
      <c r="N168" s="75">
        <f>N169</f>
        <v>0</v>
      </c>
      <c r="O168" s="75">
        <f>O169</f>
        <v>0</v>
      </c>
      <c r="P168" s="75">
        <f>P169</f>
        <v>0</v>
      </c>
      <c r="Q168" s="75">
        <f>Q169</f>
        <v>1500000</v>
      </c>
      <c r="R168" s="73">
        <f t="shared" si="50"/>
        <v>1500000</v>
      </c>
      <c r="S168" s="73">
        <f t="shared" si="51"/>
        <v>0</v>
      </c>
      <c r="T168" s="142">
        <f t="shared" si="52"/>
        <v>0</v>
      </c>
      <c r="U168" s="142">
        <f t="shared" si="53"/>
        <v>0</v>
      </c>
      <c r="V168" s="143">
        <f t="shared" si="54"/>
        <v>0</v>
      </c>
    </row>
    <row r="169" spans="3:22" s="7" customFormat="1" ht="136.5" customHeight="1">
      <c r="C169" s="11"/>
      <c r="D169" s="11"/>
      <c r="E169" s="11"/>
      <c r="F169" s="33" t="s">
        <v>515</v>
      </c>
      <c r="G169" s="73">
        <f>H169+K169</f>
        <v>0</v>
      </c>
      <c r="H169" s="73"/>
      <c r="I169" s="73"/>
      <c r="J169" s="140"/>
      <c r="K169" s="73"/>
      <c r="L169" s="73">
        <f>N169+Q169</f>
        <v>1500000</v>
      </c>
      <c r="M169" s="73"/>
      <c r="N169" s="73"/>
      <c r="O169" s="73"/>
      <c r="P169" s="73"/>
      <c r="Q169" s="73">
        <v>1500000</v>
      </c>
      <c r="R169" s="73">
        <f t="shared" si="50"/>
        <v>1500000</v>
      </c>
      <c r="S169" s="73">
        <f t="shared" si="51"/>
        <v>0</v>
      </c>
      <c r="T169" s="142">
        <f t="shared" si="52"/>
        <v>0</v>
      </c>
      <c r="U169" s="142">
        <f t="shared" si="53"/>
        <v>0</v>
      </c>
      <c r="V169" s="143">
        <f t="shared" si="54"/>
        <v>0</v>
      </c>
    </row>
    <row r="170" spans="3:22" s="14" customFormat="1" ht="32.25" customHeight="1">
      <c r="C170" s="25"/>
      <c r="D170" s="25"/>
      <c r="E170" s="25"/>
      <c r="F170" s="50" t="s">
        <v>5</v>
      </c>
      <c r="G170" s="74">
        <f>G75+G76+G104+G163+G166+G168</f>
        <v>142539690</v>
      </c>
      <c r="H170" s="74">
        <f>H75+H76+H104+H163+H166+H168</f>
        <v>34138236</v>
      </c>
      <c r="I170" s="74">
        <f aca="true" t="shared" si="61" ref="I170:U170">I75+I76+I104+I163+I166+I168</f>
        <v>30245391</v>
      </c>
      <c r="J170" s="141">
        <f t="shared" si="48"/>
        <v>21.218925760256667</v>
      </c>
      <c r="K170" s="74">
        <f t="shared" si="61"/>
        <v>0</v>
      </c>
      <c r="L170" s="74">
        <f t="shared" si="61"/>
        <v>20304050</v>
      </c>
      <c r="M170" s="74">
        <f t="shared" si="61"/>
        <v>18804050</v>
      </c>
      <c r="N170" s="74">
        <f t="shared" si="61"/>
        <v>1549640</v>
      </c>
      <c r="O170" s="74">
        <f t="shared" si="61"/>
        <v>0</v>
      </c>
      <c r="P170" s="141">
        <f>N170/L170*100</f>
        <v>7.632171906590064</v>
      </c>
      <c r="Q170" s="74">
        <f t="shared" si="61"/>
        <v>1531600</v>
      </c>
      <c r="R170" s="74">
        <f t="shared" si="61"/>
        <v>162843740</v>
      </c>
      <c r="S170" s="74">
        <f t="shared" si="61"/>
        <v>52942286</v>
      </c>
      <c r="T170" s="74">
        <f t="shared" si="61"/>
        <v>31795031</v>
      </c>
      <c r="U170" s="74">
        <f t="shared" si="61"/>
        <v>0</v>
      </c>
      <c r="V170" s="141">
        <f>T170/R170*100</f>
        <v>19.524871511794068</v>
      </c>
    </row>
    <row r="171" spans="3:20" s="14" customFormat="1" ht="48.75" customHeight="1">
      <c r="C171" s="25" t="s">
        <v>118</v>
      </c>
      <c r="D171" s="25"/>
      <c r="E171" s="25"/>
      <c r="F171" s="62" t="s">
        <v>500</v>
      </c>
      <c r="G171" s="74"/>
      <c r="H171" s="74"/>
      <c r="I171" s="74"/>
      <c r="J171" s="74"/>
      <c r="K171" s="74"/>
      <c r="L171" s="74"/>
      <c r="M171" s="74"/>
      <c r="N171" s="74"/>
      <c r="O171" s="74"/>
      <c r="P171" s="74"/>
      <c r="Q171" s="74"/>
      <c r="R171" s="74"/>
      <c r="S171" s="29"/>
      <c r="T171" s="30"/>
    </row>
    <row r="172" spans="3:20" s="7" customFormat="1" ht="30" customHeight="1">
      <c r="C172" s="27" t="s">
        <v>218</v>
      </c>
      <c r="D172" s="11"/>
      <c r="E172" s="11"/>
      <c r="F172" s="70" t="s">
        <v>500</v>
      </c>
      <c r="G172" s="77"/>
      <c r="H172" s="77"/>
      <c r="I172" s="77"/>
      <c r="J172" s="77"/>
      <c r="K172" s="77"/>
      <c r="L172" s="77"/>
      <c r="M172" s="77"/>
      <c r="N172" s="77"/>
      <c r="O172" s="77"/>
      <c r="P172" s="77"/>
      <c r="Q172" s="77"/>
      <c r="R172" s="80"/>
      <c r="S172" s="10"/>
      <c r="T172" s="46"/>
    </row>
    <row r="173" spans="1:22" s="6" customFormat="1" ht="60" customHeight="1">
      <c r="A173" s="6">
        <v>4</v>
      </c>
      <c r="B173" s="6">
        <v>35</v>
      </c>
      <c r="C173" s="31" t="s">
        <v>119</v>
      </c>
      <c r="D173" s="31" t="s">
        <v>36</v>
      </c>
      <c r="E173" s="31" t="s">
        <v>33</v>
      </c>
      <c r="F173" s="41" t="s">
        <v>120</v>
      </c>
      <c r="G173" s="73">
        <v>1756700</v>
      </c>
      <c r="H173" s="73">
        <v>446515</v>
      </c>
      <c r="I173" s="73">
        <v>418212</v>
      </c>
      <c r="J173" s="140">
        <f>I173/G173*100</f>
        <v>23.806682985142597</v>
      </c>
      <c r="K173" s="73"/>
      <c r="L173" s="73">
        <v>17200</v>
      </c>
      <c r="M173" s="73">
        <v>17200</v>
      </c>
      <c r="N173" s="73">
        <v>374</v>
      </c>
      <c r="O173" s="73"/>
      <c r="P173" s="140">
        <f>N173/L173*100</f>
        <v>2.1744186046511627</v>
      </c>
      <c r="Q173" s="73"/>
      <c r="R173" s="73">
        <f aca="true" t="shared" si="62" ref="R173:T178">G173+L173</f>
        <v>1773900</v>
      </c>
      <c r="S173" s="73">
        <f t="shared" si="62"/>
        <v>463715</v>
      </c>
      <c r="T173" s="142">
        <f t="shared" si="62"/>
        <v>418586</v>
      </c>
      <c r="U173" s="142">
        <f aca="true" t="shared" si="63" ref="U173:U178">O173</f>
        <v>0</v>
      </c>
      <c r="V173" s="143">
        <f>T173/R173*100</f>
        <v>23.59693331078415</v>
      </c>
    </row>
    <row r="174" spans="3:22" s="14" customFormat="1" ht="38.25" customHeight="1">
      <c r="C174" s="25" t="s">
        <v>241</v>
      </c>
      <c r="D174" s="25" t="s">
        <v>216</v>
      </c>
      <c r="E174" s="25"/>
      <c r="F174" s="28" t="s">
        <v>217</v>
      </c>
      <c r="G174" s="74">
        <f>G177+G175</f>
        <v>4820600</v>
      </c>
      <c r="H174" s="74">
        <f>H177+H175</f>
        <v>1210700</v>
      </c>
      <c r="I174" s="74">
        <f>I177+I175</f>
        <v>1036398</v>
      </c>
      <c r="J174" s="141">
        <f aca="true" t="shared" si="64" ref="J174:J179">I174/G174*100</f>
        <v>21.499356926523667</v>
      </c>
      <c r="K174" s="74">
        <f>K177+K175</f>
        <v>0</v>
      </c>
      <c r="L174" s="74"/>
      <c r="M174" s="74"/>
      <c r="N174" s="74"/>
      <c r="O174" s="74"/>
      <c r="P174" s="140"/>
      <c r="Q174" s="74">
        <f>Q177+Q175</f>
        <v>0</v>
      </c>
      <c r="R174" s="74">
        <f t="shared" si="62"/>
        <v>4820600</v>
      </c>
      <c r="S174" s="74">
        <f t="shared" si="62"/>
        <v>1210700</v>
      </c>
      <c r="T174" s="135">
        <f t="shared" si="62"/>
        <v>1036398</v>
      </c>
      <c r="U174" s="135">
        <f t="shared" si="63"/>
        <v>0</v>
      </c>
      <c r="V174" s="145">
        <f aca="true" t="shared" si="65" ref="V174:V179">T174/R174*100</f>
        <v>21.499356926523667</v>
      </c>
    </row>
    <row r="175" spans="3:22" s="14" customFormat="1" ht="57.75" customHeight="1">
      <c r="C175" s="31" t="s">
        <v>517</v>
      </c>
      <c r="D175" s="31" t="s">
        <v>518</v>
      </c>
      <c r="E175" s="31" t="s">
        <v>46</v>
      </c>
      <c r="F175" s="41" t="s">
        <v>533</v>
      </c>
      <c r="G175" s="73">
        <f aca="true" t="shared" si="66" ref="G175:Q175">G176</f>
        <v>4805100</v>
      </c>
      <c r="H175" s="73">
        <f t="shared" si="66"/>
        <v>1210700</v>
      </c>
      <c r="I175" s="73">
        <f t="shared" si="66"/>
        <v>1036398</v>
      </c>
      <c r="J175" s="140">
        <f t="shared" si="64"/>
        <v>21.568708247487045</v>
      </c>
      <c r="K175" s="73">
        <f t="shared" si="66"/>
        <v>0</v>
      </c>
      <c r="L175" s="73"/>
      <c r="M175" s="73"/>
      <c r="N175" s="73"/>
      <c r="O175" s="73"/>
      <c r="P175" s="140"/>
      <c r="Q175" s="73">
        <f t="shared" si="66"/>
        <v>0</v>
      </c>
      <c r="R175" s="73">
        <f t="shared" si="62"/>
        <v>4805100</v>
      </c>
      <c r="S175" s="73">
        <f t="shared" si="62"/>
        <v>1210700</v>
      </c>
      <c r="T175" s="142">
        <f t="shared" si="62"/>
        <v>1036398</v>
      </c>
      <c r="U175" s="142">
        <f t="shared" si="63"/>
        <v>0</v>
      </c>
      <c r="V175" s="143">
        <f t="shared" si="65"/>
        <v>21.568708247487045</v>
      </c>
    </row>
    <row r="176" spans="3:22" s="14" customFormat="1" ht="36.75" customHeight="1">
      <c r="C176" s="31"/>
      <c r="D176" s="31"/>
      <c r="E176" s="31"/>
      <c r="F176" s="41" t="s">
        <v>534</v>
      </c>
      <c r="G176" s="73">
        <v>4805100</v>
      </c>
      <c r="H176" s="73">
        <v>1210700</v>
      </c>
      <c r="I176" s="73">
        <v>1036398</v>
      </c>
      <c r="J176" s="140">
        <f t="shared" si="64"/>
        <v>21.568708247487045</v>
      </c>
      <c r="K176" s="74"/>
      <c r="L176" s="73"/>
      <c r="M176" s="74"/>
      <c r="N176" s="74"/>
      <c r="O176" s="74"/>
      <c r="P176" s="140"/>
      <c r="Q176" s="74"/>
      <c r="R176" s="73">
        <f t="shared" si="62"/>
        <v>4805100</v>
      </c>
      <c r="S176" s="73">
        <f t="shared" si="62"/>
        <v>1210700</v>
      </c>
      <c r="T176" s="142">
        <f t="shared" si="62"/>
        <v>1036398</v>
      </c>
      <c r="U176" s="142">
        <f t="shared" si="63"/>
        <v>0</v>
      </c>
      <c r="V176" s="143">
        <f t="shared" si="65"/>
        <v>21.568708247487045</v>
      </c>
    </row>
    <row r="177" spans="3:22" s="6" customFormat="1" ht="51.75" customHeight="1">
      <c r="C177" s="31" t="s">
        <v>190</v>
      </c>
      <c r="D177" s="31" t="s">
        <v>67</v>
      </c>
      <c r="E177" s="31" t="s">
        <v>46</v>
      </c>
      <c r="F177" s="41" t="s">
        <v>191</v>
      </c>
      <c r="G177" s="73">
        <f>G178</f>
        <v>15500</v>
      </c>
      <c r="H177" s="73">
        <f>H178</f>
        <v>0</v>
      </c>
      <c r="I177" s="73">
        <f>I178</f>
        <v>0</v>
      </c>
      <c r="J177" s="140">
        <f t="shared" si="64"/>
        <v>0</v>
      </c>
      <c r="K177" s="73">
        <f>K178</f>
        <v>0</v>
      </c>
      <c r="L177" s="73"/>
      <c r="M177" s="73"/>
      <c r="N177" s="73"/>
      <c r="O177" s="73"/>
      <c r="P177" s="140"/>
      <c r="Q177" s="73">
        <f>Q178</f>
        <v>0</v>
      </c>
      <c r="R177" s="73">
        <f t="shared" si="62"/>
        <v>15500</v>
      </c>
      <c r="S177" s="73">
        <f t="shared" si="62"/>
        <v>0</v>
      </c>
      <c r="T177" s="142">
        <f t="shared" si="62"/>
        <v>0</v>
      </c>
      <c r="U177" s="142">
        <f t="shared" si="63"/>
        <v>0</v>
      </c>
      <c r="V177" s="143">
        <f t="shared" si="65"/>
        <v>0</v>
      </c>
    </row>
    <row r="178" spans="3:22" s="7" customFormat="1" ht="40.5" customHeight="1">
      <c r="C178" s="11"/>
      <c r="D178" s="11"/>
      <c r="E178" s="11"/>
      <c r="F178" s="33" t="s">
        <v>567</v>
      </c>
      <c r="G178" s="73">
        <v>15500</v>
      </c>
      <c r="H178" s="73"/>
      <c r="I178" s="77"/>
      <c r="J178" s="140">
        <f t="shared" si="64"/>
        <v>0</v>
      </c>
      <c r="K178" s="77"/>
      <c r="L178" s="77"/>
      <c r="M178" s="77"/>
      <c r="N178" s="77"/>
      <c r="O178" s="77"/>
      <c r="P178" s="140"/>
      <c r="Q178" s="77"/>
      <c r="R178" s="73">
        <f t="shared" si="62"/>
        <v>15500</v>
      </c>
      <c r="S178" s="73">
        <f t="shared" si="62"/>
        <v>0</v>
      </c>
      <c r="T178" s="142">
        <f t="shared" si="62"/>
        <v>0</v>
      </c>
      <c r="U178" s="142">
        <f t="shared" si="63"/>
        <v>0</v>
      </c>
      <c r="V178" s="143">
        <f t="shared" si="65"/>
        <v>0</v>
      </c>
    </row>
    <row r="179" spans="3:22" s="14" customFormat="1" ht="29.25" customHeight="1">
      <c r="C179" s="25"/>
      <c r="D179" s="25"/>
      <c r="E179" s="25"/>
      <c r="F179" s="50" t="s">
        <v>5</v>
      </c>
      <c r="G179" s="74">
        <f>G173+G174</f>
        <v>6577300</v>
      </c>
      <c r="H179" s="74">
        <f>H173+H174</f>
        <v>1657215</v>
      </c>
      <c r="I179" s="74">
        <f aca="true" t="shared" si="67" ref="I179:U179">I173+I174</f>
        <v>1454610</v>
      </c>
      <c r="J179" s="141">
        <f t="shared" si="64"/>
        <v>22.11560974868107</v>
      </c>
      <c r="K179" s="74">
        <f t="shared" si="67"/>
        <v>0</v>
      </c>
      <c r="L179" s="74">
        <f t="shared" si="67"/>
        <v>17200</v>
      </c>
      <c r="M179" s="74">
        <f t="shared" si="67"/>
        <v>17200</v>
      </c>
      <c r="N179" s="74">
        <f t="shared" si="67"/>
        <v>374</v>
      </c>
      <c r="O179" s="74">
        <f t="shared" si="67"/>
        <v>0</v>
      </c>
      <c r="P179" s="141">
        <f>N179/L179*100</f>
        <v>2.1744186046511627</v>
      </c>
      <c r="Q179" s="74">
        <f t="shared" si="67"/>
        <v>0</v>
      </c>
      <c r="R179" s="74">
        <f t="shared" si="67"/>
        <v>6594500</v>
      </c>
      <c r="S179" s="74">
        <f t="shared" si="67"/>
        <v>1674415</v>
      </c>
      <c r="T179" s="74">
        <f t="shared" si="67"/>
        <v>1454984</v>
      </c>
      <c r="U179" s="74">
        <f t="shared" si="67"/>
        <v>0</v>
      </c>
      <c r="V179" s="141">
        <f t="shared" si="65"/>
        <v>22.063598453256503</v>
      </c>
    </row>
    <row r="180" spans="3:20" s="14" customFormat="1" ht="57" customHeight="1">
      <c r="C180" s="25" t="s">
        <v>7</v>
      </c>
      <c r="D180" s="25"/>
      <c r="E180" s="25"/>
      <c r="F180" s="26" t="s">
        <v>498</v>
      </c>
      <c r="G180" s="74"/>
      <c r="H180" s="74"/>
      <c r="I180" s="74"/>
      <c r="J180" s="74"/>
      <c r="K180" s="74"/>
      <c r="L180" s="74"/>
      <c r="M180" s="74"/>
      <c r="N180" s="74"/>
      <c r="O180" s="74"/>
      <c r="P180" s="74"/>
      <c r="Q180" s="74"/>
      <c r="R180" s="74"/>
      <c r="S180" s="29"/>
      <c r="T180" s="30"/>
    </row>
    <row r="181" spans="3:20" s="7" customFormat="1" ht="57.75" customHeight="1">
      <c r="C181" s="27" t="s">
        <v>8</v>
      </c>
      <c r="D181" s="27"/>
      <c r="E181" s="27"/>
      <c r="F181" s="69" t="s">
        <v>499</v>
      </c>
      <c r="G181" s="77"/>
      <c r="H181" s="77"/>
      <c r="I181" s="77"/>
      <c r="J181" s="77"/>
      <c r="K181" s="77"/>
      <c r="L181" s="77"/>
      <c r="M181" s="77"/>
      <c r="N181" s="77"/>
      <c r="O181" s="77"/>
      <c r="P181" s="77"/>
      <c r="Q181" s="77"/>
      <c r="R181" s="80"/>
      <c r="S181" s="10"/>
      <c r="T181" s="46"/>
    </row>
    <row r="182" spans="1:22" s="6" customFormat="1" ht="64.5" customHeight="1">
      <c r="A182" s="6">
        <v>7</v>
      </c>
      <c r="B182" s="6">
        <v>47</v>
      </c>
      <c r="C182" s="31" t="s">
        <v>109</v>
      </c>
      <c r="D182" s="31" t="s">
        <v>36</v>
      </c>
      <c r="E182" s="31" t="s">
        <v>33</v>
      </c>
      <c r="F182" s="41" t="s">
        <v>117</v>
      </c>
      <c r="G182" s="73">
        <v>1822900</v>
      </c>
      <c r="H182" s="73">
        <v>389098</v>
      </c>
      <c r="I182" s="73">
        <v>349126</v>
      </c>
      <c r="J182" s="140">
        <f>I182/G182*100</f>
        <v>19.15222996324538</v>
      </c>
      <c r="K182" s="73"/>
      <c r="L182" s="73">
        <f>N182+Q182</f>
        <v>0</v>
      </c>
      <c r="M182" s="73"/>
      <c r="N182" s="73"/>
      <c r="O182" s="73"/>
      <c r="P182" s="73"/>
      <c r="Q182" s="73"/>
      <c r="R182" s="73">
        <f>G182+L182</f>
        <v>1822900</v>
      </c>
      <c r="S182" s="73">
        <f>H182+M182</f>
        <v>389098</v>
      </c>
      <c r="T182" s="142">
        <f>I182+N182</f>
        <v>349126</v>
      </c>
      <c r="U182" s="142">
        <f>O182</f>
        <v>0</v>
      </c>
      <c r="V182" s="143">
        <f>T182/R182*100</f>
        <v>19.15222996324538</v>
      </c>
    </row>
    <row r="183" spans="3:22" s="14" customFormat="1" ht="40.5" customHeight="1">
      <c r="C183" s="25"/>
      <c r="D183" s="25"/>
      <c r="E183" s="25"/>
      <c r="F183" s="28" t="s">
        <v>214</v>
      </c>
      <c r="G183" s="74">
        <f>G184</f>
        <v>5853123</v>
      </c>
      <c r="H183" s="74">
        <f>H184</f>
        <v>1333526</v>
      </c>
      <c r="I183" s="74">
        <f aca="true" t="shared" si="68" ref="I183:Q183">I184</f>
        <v>1306656</v>
      </c>
      <c r="J183" s="141">
        <f aca="true" t="shared" si="69" ref="J183:J211">I183/G183*100</f>
        <v>22.324082374486238</v>
      </c>
      <c r="K183" s="74">
        <f t="shared" si="68"/>
        <v>0</v>
      </c>
      <c r="L183" s="74">
        <f t="shared" si="68"/>
        <v>278325</v>
      </c>
      <c r="M183" s="74">
        <f t="shared" si="68"/>
        <v>278325</v>
      </c>
      <c r="N183" s="74">
        <f t="shared" si="68"/>
        <v>84035</v>
      </c>
      <c r="O183" s="74">
        <f t="shared" si="68"/>
        <v>0</v>
      </c>
      <c r="P183" s="141">
        <f>N183/L183*100</f>
        <v>30.193119554477676</v>
      </c>
      <c r="Q183" s="74">
        <f t="shared" si="68"/>
        <v>0</v>
      </c>
      <c r="R183" s="74">
        <f aca="true" t="shared" si="70" ref="R183:R209">G183+L183</f>
        <v>6131448</v>
      </c>
      <c r="S183" s="74">
        <f aca="true" t="shared" si="71" ref="S183:S209">H183+M183</f>
        <v>1611851</v>
      </c>
      <c r="T183" s="135">
        <f aca="true" t="shared" si="72" ref="T183:T209">I183+N183</f>
        <v>1390691</v>
      </c>
      <c r="U183" s="135">
        <f aca="true" t="shared" si="73" ref="U183:U209">O183</f>
        <v>0</v>
      </c>
      <c r="V183" s="145">
        <f aca="true" t="shared" si="74" ref="V183:V209">T183/R183*100</f>
        <v>22.681281811408986</v>
      </c>
    </row>
    <row r="184" spans="1:22" s="6" customFormat="1" ht="63.75" customHeight="1">
      <c r="A184" s="6">
        <v>3</v>
      </c>
      <c r="B184" s="6">
        <v>50</v>
      </c>
      <c r="C184" s="31" t="s">
        <v>204</v>
      </c>
      <c r="D184" s="31" t="s">
        <v>242</v>
      </c>
      <c r="E184" s="31" t="s">
        <v>42</v>
      </c>
      <c r="F184" s="42" t="s">
        <v>205</v>
      </c>
      <c r="G184" s="73">
        <v>5853123</v>
      </c>
      <c r="H184" s="73">
        <v>1333526</v>
      </c>
      <c r="I184" s="73">
        <v>1306656</v>
      </c>
      <c r="J184" s="140">
        <f t="shared" si="69"/>
        <v>22.324082374486238</v>
      </c>
      <c r="K184" s="73"/>
      <c r="L184" s="73">
        <v>278325</v>
      </c>
      <c r="M184" s="73">
        <v>278325</v>
      </c>
      <c r="N184" s="73">
        <v>84035</v>
      </c>
      <c r="O184" s="73"/>
      <c r="P184" s="140">
        <f>N184/L184*100</f>
        <v>30.193119554477676</v>
      </c>
      <c r="Q184" s="73"/>
      <c r="R184" s="73">
        <f t="shared" si="70"/>
        <v>6131448</v>
      </c>
      <c r="S184" s="73">
        <f t="shared" si="71"/>
        <v>1611851</v>
      </c>
      <c r="T184" s="142">
        <f t="shared" si="72"/>
        <v>1390691</v>
      </c>
      <c r="U184" s="142">
        <f t="shared" si="73"/>
        <v>0</v>
      </c>
      <c r="V184" s="143">
        <f t="shared" si="74"/>
        <v>22.681281811408986</v>
      </c>
    </row>
    <row r="185" spans="3:22" s="7" customFormat="1" ht="40.5" customHeight="1">
      <c r="C185" s="25"/>
      <c r="D185" s="25"/>
      <c r="E185" s="25"/>
      <c r="F185" s="28" t="s">
        <v>217</v>
      </c>
      <c r="G185" s="74">
        <f aca="true" t="shared" si="75" ref="G185:I186">G186</f>
        <v>117900</v>
      </c>
      <c r="H185" s="74">
        <f t="shared" si="75"/>
        <v>40000</v>
      </c>
      <c r="I185" s="74">
        <f t="shared" si="75"/>
        <v>0</v>
      </c>
      <c r="J185" s="141">
        <f t="shared" si="69"/>
        <v>0</v>
      </c>
      <c r="K185" s="74">
        <f>K186</f>
        <v>0</v>
      </c>
      <c r="L185" s="74"/>
      <c r="M185" s="74"/>
      <c r="N185" s="74"/>
      <c r="O185" s="74"/>
      <c r="P185" s="140"/>
      <c r="Q185" s="74">
        <f>Q186</f>
        <v>0</v>
      </c>
      <c r="R185" s="73">
        <f t="shared" si="70"/>
        <v>117900</v>
      </c>
      <c r="S185" s="73">
        <f t="shared" si="71"/>
        <v>40000</v>
      </c>
      <c r="T185" s="142">
        <f t="shared" si="72"/>
        <v>0</v>
      </c>
      <c r="U185" s="142">
        <f t="shared" si="73"/>
        <v>0</v>
      </c>
      <c r="V185" s="143">
        <f t="shared" si="74"/>
        <v>0</v>
      </c>
    </row>
    <row r="186" spans="3:22" s="6" customFormat="1" ht="42.75" customHeight="1">
      <c r="C186" s="31" t="s">
        <v>195</v>
      </c>
      <c r="D186" s="31" t="s">
        <v>194</v>
      </c>
      <c r="E186" s="31" t="s">
        <v>46</v>
      </c>
      <c r="F186" s="41" t="s">
        <v>192</v>
      </c>
      <c r="G186" s="73">
        <f t="shared" si="75"/>
        <v>117900</v>
      </c>
      <c r="H186" s="73">
        <f t="shared" si="75"/>
        <v>40000</v>
      </c>
      <c r="I186" s="73">
        <f t="shared" si="75"/>
        <v>0</v>
      </c>
      <c r="J186" s="140">
        <f t="shared" si="69"/>
        <v>0</v>
      </c>
      <c r="K186" s="73">
        <f>K187</f>
        <v>0</v>
      </c>
      <c r="L186" s="73"/>
      <c r="M186" s="73"/>
      <c r="N186" s="73"/>
      <c r="O186" s="73"/>
      <c r="P186" s="140"/>
      <c r="Q186" s="73">
        <f>Q187</f>
        <v>0</v>
      </c>
      <c r="R186" s="73">
        <f t="shared" si="70"/>
        <v>117900</v>
      </c>
      <c r="S186" s="73">
        <f t="shared" si="71"/>
        <v>40000</v>
      </c>
      <c r="T186" s="142">
        <f t="shared" si="72"/>
        <v>0</v>
      </c>
      <c r="U186" s="142">
        <f t="shared" si="73"/>
        <v>0</v>
      </c>
      <c r="V186" s="143">
        <f t="shared" si="74"/>
        <v>0</v>
      </c>
    </row>
    <row r="187" spans="3:22" s="7" customFormat="1" ht="42" customHeight="1">
      <c r="C187" s="11"/>
      <c r="D187" s="11"/>
      <c r="E187" s="11"/>
      <c r="F187" s="33" t="s">
        <v>193</v>
      </c>
      <c r="G187" s="73">
        <v>117900</v>
      </c>
      <c r="H187" s="73">
        <v>40000</v>
      </c>
      <c r="I187" s="77"/>
      <c r="J187" s="140">
        <f t="shared" si="69"/>
        <v>0</v>
      </c>
      <c r="K187" s="77"/>
      <c r="L187" s="77"/>
      <c r="M187" s="77"/>
      <c r="N187" s="78"/>
      <c r="O187" s="77"/>
      <c r="P187" s="140"/>
      <c r="Q187" s="77"/>
      <c r="R187" s="73">
        <f t="shared" si="70"/>
        <v>117900</v>
      </c>
      <c r="S187" s="73">
        <f t="shared" si="71"/>
        <v>40000</v>
      </c>
      <c r="T187" s="142">
        <f t="shared" si="72"/>
        <v>0</v>
      </c>
      <c r="U187" s="142">
        <f t="shared" si="73"/>
        <v>0</v>
      </c>
      <c r="V187" s="143">
        <f t="shared" si="74"/>
        <v>0</v>
      </c>
    </row>
    <row r="188" spans="3:22" s="14" customFormat="1" ht="27" customHeight="1">
      <c r="C188" s="25"/>
      <c r="D188" s="25"/>
      <c r="E188" s="25"/>
      <c r="F188" s="40" t="s">
        <v>197</v>
      </c>
      <c r="G188" s="74">
        <f>SUM(G189:G193)</f>
        <v>4512977</v>
      </c>
      <c r="H188" s="74">
        <f>SUM(H189:H193)</f>
        <v>938861</v>
      </c>
      <c r="I188" s="74">
        <f>SUM(I189:I193)</f>
        <v>812835</v>
      </c>
      <c r="J188" s="141">
        <f t="shared" si="69"/>
        <v>18.01106010511465</v>
      </c>
      <c r="K188" s="74">
        <f aca="true" t="shared" si="76" ref="K188:Q188">SUM(K189:K193)</f>
        <v>0</v>
      </c>
      <c r="L188" s="74">
        <f t="shared" si="76"/>
        <v>15070</v>
      </c>
      <c r="M188" s="74">
        <f t="shared" si="76"/>
        <v>15070</v>
      </c>
      <c r="N188" s="74">
        <f t="shared" si="76"/>
        <v>15070</v>
      </c>
      <c r="O188" s="74">
        <f t="shared" si="76"/>
        <v>0</v>
      </c>
      <c r="P188" s="141">
        <f>N188/L188*100</f>
        <v>100</v>
      </c>
      <c r="Q188" s="74">
        <f t="shared" si="76"/>
        <v>0</v>
      </c>
      <c r="R188" s="74">
        <f t="shared" si="70"/>
        <v>4528047</v>
      </c>
      <c r="S188" s="74">
        <f t="shared" si="71"/>
        <v>953931</v>
      </c>
      <c r="T188" s="135">
        <f t="shared" si="72"/>
        <v>827905</v>
      </c>
      <c r="U188" s="135">
        <f t="shared" si="73"/>
        <v>0</v>
      </c>
      <c r="V188" s="145">
        <f t="shared" si="74"/>
        <v>18.28393124011301</v>
      </c>
    </row>
    <row r="189" spans="1:22" s="6" customFormat="1" ht="24" customHeight="1">
      <c r="A189" s="6">
        <v>1</v>
      </c>
      <c r="B189" s="6">
        <v>48</v>
      </c>
      <c r="C189" s="31" t="s">
        <v>199</v>
      </c>
      <c r="D189" s="31" t="s">
        <v>200</v>
      </c>
      <c r="E189" s="31" t="s">
        <v>75</v>
      </c>
      <c r="F189" s="42" t="s">
        <v>198</v>
      </c>
      <c r="G189" s="73">
        <v>979964</v>
      </c>
      <c r="H189" s="73">
        <v>262469</v>
      </c>
      <c r="I189" s="73">
        <v>252473</v>
      </c>
      <c r="J189" s="140">
        <f t="shared" si="69"/>
        <v>25.763497434599635</v>
      </c>
      <c r="K189" s="73"/>
      <c r="L189" s="73">
        <v>643</v>
      </c>
      <c r="M189" s="73">
        <v>643</v>
      </c>
      <c r="N189" s="73">
        <v>643</v>
      </c>
      <c r="O189" s="73"/>
      <c r="P189" s="140">
        <f>N189/L189*100</f>
        <v>100</v>
      </c>
      <c r="Q189" s="73"/>
      <c r="R189" s="73">
        <f t="shared" si="70"/>
        <v>980607</v>
      </c>
      <c r="S189" s="73">
        <f t="shared" si="71"/>
        <v>263112</v>
      </c>
      <c r="T189" s="142">
        <f t="shared" si="72"/>
        <v>253116</v>
      </c>
      <c r="U189" s="142">
        <f t="shared" si="73"/>
        <v>0</v>
      </c>
      <c r="V189" s="143">
        <f t="shared" si="74"/>
        <v>25.812175519856577</v>
      </c>
    </row>
    <row r="190" spans="1:22" s="6" customFormat="1" ht="29.25" customHeight="1">
      <c r="A190" s="6">
        <v>2</v>
      </c>
      <c r="B190" s="6">
        <v>49</v>
      </c>
      <c r="C190" s="31" t="s">
        <v>202</v>
      </c>
      <c r="D190" s="31" t="s">
        <v>203</v>
      </c>
      <c r="E190" s="31" t="s">
        <v>75</v>
      </c>
      <c r="F190" s="41" t="s">
        <v>201</v>
      </c>
      <c r="G190" s="73">
        <v>949783</v>
      </c>
      <c r="H190" s="73">
        <v>187746</v>
      </c>
      <c r="I190" s="73">
        <v>149176</v>
      </c>
      <c r="J190" s="140">
        <f t="shared" si="69"/>
        <v>15.706324497279905</v>
      </c>
      <c r="K190" s="73"/>
      <c r="L190" s="73">
        <v>14427</v>
      </c>
      <c r="M190" s="73">
        <v>14427</v>
      </c>
      <c r="N190" s="73">
        <v>14427</v>
      </c>
      <c r="O190" s="73"/>
      <c r="P190" s="140">
        <f>N190/L190*100</f>
        <v>100</v>
      </c>
      <c r="Q190" s="73"/>
      <c r="R190" s="73">
        <f t="shared" si="70"/>
        <v>964210</v>
      </c>
      <c r="S190" s="73">
        <f t="shared" si="71"/>
        <v>202173</v>
      </c>
      <c r="T190" s="142">
        <f t="shared" si="72"/>
        <v>163603</v>
      </c>
      <c r="U190" s="142">
        <f t="shared" si="73"/>
        <v>0</v>
      </c>
      <c r="V190" s="143">
        <f t="shared" si="74"/>
        <v>16.96756930544176</v>
      </c>
    </row>
    <row r="191" spans="3:22" s="6" customFormat="1" ht="42" customHeight="1">
      <c r="C191" s="31" t="s">
        <v>196</v>
      </c>
      <c r="D191" s="31" t="s">
        <v>74</v>
      </c>
      <c r="E191" s="31" t="s">
        <v>76</v>
      </c>
      <c r="F191" s="41" t="s">
        <v>411</v>
      </c>
      <c r="G191" s="73">
        <v>1079237</v>
      </c>
      <c r="H191" s="73">
        <v>225678</v>
      </c>
      <c r="I191" s="73">
        <v>208767</v>
      </c>
      <c r="J191" s="140">
        <f t="shared" si="69"/>
        <v>19.343943915933203</v>
      </c>
      <c r="K191" s="73"/>
      <c r="L191" s="73">
        <f>N191+Q191</f>
        <v>0</v>
      </c>
      <c r="M191" s="73"/>
      <c r="N191" s="73"/>
      <c r="O191" s="73"/>
      <c r="P191" s="73"/>
      <c r="Q191" s="73"/>
      <c r="R191" s="73">
        <f t="shared" si="70"/>
        <v>1079237</v>
      </c>
      <c r="S191" s="73">
        <f t="shared" si="71"/>
        <v>225678</v>
      </c>
      <c r="T191" s="142">
        <f t="shared" si="72"/>
        <v>208767</v>
      </c>
      <c r="U191" s="142">
        <f t="shared" si="73"/>
        <v>0</v>
      </c>
      <c r="V191" s="143">
        <f t="shared" si="74"/>
        <v>19.343943915933203</v>
      </c>
    </row>
    <row r="192" spans="3:22" s="6" customFormat="1" ht="42" customHeight="1">
      <c r="C192" s="22" t="s">
        <v>308</v>
      </c>
      <c r="D192" s="22" t="s">
        <v>309</v>
      </c>
      <c r="E192" s="22" t="s">
        <v>77</v>
      </c>
      <c r="F192" s="42" t="s">
        <v>310</v>
      </c>
      <c r="G192" s="73">
        <v>903993</v>
      </c>
      <c r="H192" s="73">
        <v>214968</v>
      </c>
      <c r="I192" s="73">
        <v>202419</v>
      </c>
      <c r="J192" s="140">
        <f t="shared" si="69"/>
        <v>22.39165568759935</v>
      </c>
      <c r="K192" s="73"/>
      <c r="L192" s="73">
        <f>N192+Q192</f>
        <v>0</v>
      </c>
      <c r="M192" s="73"/>
      <c r="N192" s="73"/>
      <c r="O192" s="73"/>
      <c r="P192" s="73"/>
      <c r="Q192" s="73"/>
      <c r="R192" s="73">
        <f t="shared" si="70"/>
        <v>903993</v>
      </c>
      <c r="S192" s="73">
        <f t="shared" si="71"/>
        <v>214968</v>
      </c>
      <c r="T192" s="142">
        <f t="shared" si="72"/>
        <v>202419</v>
      </c>
      <c r="U192" s="142">
        <f t="shared" si="73"/>
        <v>0</v>
      </c>
      <c r="V192" s="143">
        <f t="shared" si="74"/>
        <v>22.39165568759935</v>
      </c>
    </row>
    <row r="193" spans="3:22" s="6" customFormat="1" ht="26.25" customHeight="1">
      <c r="C193" s="22" t="s">
        <v>312</v>
      </c>
      <c r="D193" s="22" t="s">
        <v>313</v>
      </c>
      <c r="E193" s="22" t="s">
        <v>77</v>
      </c>
      <c r="F193" s="42" t="s">
        <v>311</v>
      </c>
      <c r="G193" s="73">
        <f>SUM(G194:G195)</f>
        <v>600000</v>
      </c>
      <c r="H193" s="73">
        <f>SUM(H194:H195)</f>
        <v>48000</v>
      </c>
      <c r="I193" s="73">
        <f aca="true" t="shared" si="77" ref="I193:Q193">SUM(I194:I195)</f>
        <v>0</v>
      </c>
      <c r="J193" s="140">
        <f t="shared" si="69"/>
        <v>0</v>
      </c>
      <c r="K193" s="73">
        <f t="shared" si="77"/>
        <v>0</v>
      </c>
      <c r="L193" s="73">
        <f t="shared" si="77"/>
        <v>0</v>
      </c>
      <c r="M193" s="73">
        <f>SUM(M194:M195)</f>
        <v>0</v>
      </c>
      <c r="N193" s="73">
        <f>SUM(N194:N195)</f>
        <v>0</v>
      </c>
      <c r="O193" s="73">
        <f t="shared" si="77"/>
        <v>0</v>
      </c>
      <c r="P193" s="73">
        <f t="shared" si="77"/>
        <v>0</v>
      </c>
      <c r="Q193" s="73">
        <f t="shared" si="77"/>
        <v>0</v>
      </c>
      <c r="R193" s="73">
        <f t="shared" si="70"/>
        <v>600000</v>
      </c>
      <c r="S193" s="73">
        <f t="shared" si="71"/>
        <v>48000</v>
      </c>
      <c r="T193" s="142">
        <f t="shared" si="72"/>
        <v>0</v>
      </c>
      <c r="U193" s="142">
        <f t="shared" si="73"/>
        <v>0</v>
      </c>
      <c r="V193" s="143">
        <f t="shared" si="74"/>
        <v>0</v>
      </c>
    </row>
    <row r="194" spans="3:22" s="7" customFormat="1" ht="47.25" customHeight="1">
      <c r="C194" s="47"/>
      <c r="D194" s="47"/>
      <c r="E194" s="47"/>
      <c r="F194" s="33" t="s">
        <v>568</v>
      </c>
      <c r="G194" s="73">
        <v>600000</v>
      </c>
      <c r="H194" s="73">
        <v>48000</v>
      </c>
      <c r="I194" s="77"/>
      <c r="J194" s="140">
        <f t="shared" si="69"/>
        <v>0</v>
      </c>
      <c r="K194" s="77"/>
      <c r="L194" s="73">
        <f>N194+Q194</f>
        <v>0</v>
      </c>
      <c r="M194" s="73"/>
      <c r="N194" s="77"/>
      <c r="O194" s="77"/>
      <c r="P194" s="77"/>
      <c r="Q194" s="73"/>
      <c r="R194" s="73">
        <f t="shared" si="70"/>
        <v>600000</v>
      </c>
      <c r="S194" s="73">
        <f t="shared" si="71"/>
        <v>48000</v>
      </c>
      <c r="T194" s="142">
        <f t="shared" si="72"/>
        <v>0</v>
      </c>
      <c r="U194" s="142">
        <f t="shared" si="73"/>
        <v>0</v>
      </c>
      <c r="V194" s="143">
        <f t="shared" si="74"/>
        <v>0</v>
      </c>
    </row>
    <row r="195" spans="3:22" s="7" customFormat="1" ht="45" customHeight="1" hidden="1">
      <c r="C195" s="47"/>
      <c r="D195" s="47"/>
      <c r="E195" s="47"/>
      <c r="F195" s="33" t="s">
        <v>406</v>
      </c>
      <c r="G195" s="73">
        <f>H195+K195</f>
        <v>0</v>
      </c>
      <c r="H195" s="77"/>
      <c r="I195" s="77"/>
      <c r="J195" s="140" t="e">
        <f t="shared" si="69"/>
        <v>#DIV/0!</v>
      </c>
      <c r="K195" s="77"/>
      <c r="L195" s="73">
        <f>N195+Q195</f>
        <v>0</v>
      </c>
      <c r="M195" s="73"/>
      <c r="N195" s="77"/>
      <c r="O195" s="77"/>
      <c r="P195" s="77"/>
      <c r="Q195" s="77"/>
      <c r="R195" s="73">
        <f t="shared" si="70"/>
        <v>0</v>
      </c>
      <c r="S195" s="73">
        <f t="shared" si="71"/>
        <v>0</v>
      </c>
      <c r="T195" s="142">
        <f t="shared" si="72"/>
        <v>0</v>
      </c>
      <c r="U195" s="142">
        <f t="shared" si="73"/>
        <v>0</v>
      </c>
      <c r="V195" s="143" t="e">
        <f t="shared" si="74"/>
        <v>#DIV/0!</v>
      </c>
    </row>
    <row r="196" spans="3:22" s="14" customFormat="1" ht="36.75" customHeight="1">
      <c r="C196" s="25"/>
      <c r="D196" s="25"/>
      <c r="E196" s="25"/>
      <c r="F196" s="28" t="s">
        <v>10</v>
      </c>
      <c r="G196" s="74">
        <f>G197+G201+G204+G205</f>
        <v>3723900</v>
      </c>
      <c r="H196" s="74">
        <f>H197+H201+H204+H205</f>
        <v>779044</v>
      </c>
      <c r="I196" s="74">
        <f aca="true" t="shared" si="78" ref="I196:Q196">I197+I201+I204+I205</f>
        <v>657281</v>
      </c>
      <c r="J196" s="141">
        <f t="shared" si="69"/>
        <v>17.65033969762883</v>
      </c>
      <c r="K196" s="74">
        <f t="shared" si="78"/>
        <v>0</v>
      </c>
      <c r="L196" s="74">
        <f t="shared" si="78"/>
        <v>0</v>
      </c>
      <c r="M196" s="74">
        <f t="shared" si="78"/>
        <v>0</v>
      </c>
      <c r="N196" s="74">
        <f t="shared" si="78"/>
        <v>0</v>
      </c>
      <c r="O196" s="74">
        <f t="shared" si="78"/>
        <v>0</v>
      </c>
      <c r="P196" s="74">
        <f t="shared" si="78"/>
        <v>0</v>
      </c>
      <c r="Q196" s="74">
        <f t="shared" si="78"/>
        <v>0</v>
      </c>
      <c r="R196" s="74">
        <f t="shared" si="70"/>
        <v>3723900</v>
      </c>
      <c r="S196" s="74">
        <f t="shared" si="71"/>
        <v>779044</v>
      </c>
      <c r="T196" s="135">
        <f t="shared" si="72"/>
        <v>657281</v>
      </c>
      <c r="U196" s="135">
        <f t="shared" si="73"/>
        <v>0</v>
      </c>
      <c r="V196" s="145">
        <f t="shared" si="74"/>
        <v>17.65033969762883</v>
      </c>
    </row>
    <row r="197" spans="3:22" s="6" customFormat="1" ht="42" customHeight="1">
      <c r="C197" s="31" t="s">
        <v>207</v>
      </c>
      <c r="D197" s="31" t="s">
        <v>78</v>
      </c>
      <c r="E197" s="31" t="s">
        <v>79</v>
      </c>
      <c r="F197" s="41" t="s">
        <v>206</v>
      </c>
      <c r="G197" s="73">
        <f>SUM(G198:G200)</f>
        <v>250000</v>
      </c>
      <c r="H197" s="73">
        <f>SUM(H198:H200)</f>
        <v>17790</v>
      </c>
      <c r="I197" s="73">
        <f>SUM(I198:I200)</f>
        <v>1400</v>
      </c>
      <c r="J197" s="140">
        <f t="shared" si="69"/>
        <v>0.5599999999999999</v>
      </c>
      <c r="K197" s="73">
        <f>SUM(K198:K200)</f>
        <v>0</v>
      </c>
      <c r="L197" s="73">
        <f aca="true" t="shared" si="79" ref="L197:L210">N197+Q197</f>
        <v>0</v>
      </c>
      <c r="M197" s="73">
        <f>SUM(M198:M200)</f>
        <v>0</v>
      </c>
      <c r="N197" s="73">
        <f>SUM(N198:N200)</f>
        <v>0</v>
      </c>
      <c r="O197" s="73">
        <f>SUM(O198:O200)</f>
        <v>0</v>
      </c>
      <c r="P197" s="73">
        <f>SUM(P198:P200)</f>
        <v>0</v>
      </c>
      <c r="Q197" s="73">
        <f>SUM(Q198:Q199)</f>
        <v>0</v>
      </c>
      <c r="R197" s="73">
        <f t="shared" si="70"/>
        <v>250000</v>
      </c>
      <c r="S197" s="73">
        <f t="shared" si="71"/>
        <v>17790</v>
      </c>
      <c r="T197" s="142">
        <f t="shared" si="72"/>
        <v>1400</v>
      </c>
      <c r="U197" s="142">
        <f t="shared" si="73"/>
        <v>0</v>
      </c>
      <c r="V197" s="143">
        <f t="shared" si="74"/>
        <v>0.5599999999999999</v>
      </c>
    </row>
    <row r="198" spans="3:22" s="7" customFormat="1" ht="38.25" customHeight="1">
      <c r="C198" s="11"/>
      <c r="D198" s="11"/>
      <c r="E198" s="11"/>
      <c r="F198" s="33" t="s">
        <v>569</v>
      </c>
      <c r="G198" s="73">
        <v>250000</v>
      </c>
      <c r="H198" s="73">
        <v>17790</v>
      </c>
      <c r="I198" s="73">
        <v>1400</v>
      </c>
      <c r="J198" s="140">
        <f t="shared" si="69"/>
        <v>0.5599999999999999</v>
      </c>
      <c r="K198" s="77"/>
      <c r="L198" s="77">
        <f t="shared" si="79"/>
        <v>0</v>
      </c>
      <c r="M198" s="77"/>
      <c r="N198" s="78"/>
      <c r="O198" s="77"/>
      <c r="P198" s="77"/>
      <c r="Q198" s="77"/>
      <c r="R198" s="73">
        <f t="shared" si="70"/>
        <v>250000</v>
      </c>
      <c r="S198" s="73">
        <f t="shared" si="71"/>
        <v>17790</v>
      </c>
      <c r="T198" s="142">
        <f t="shared" si="72"/>
        <v>1400</v>
      </c>
      <c r="U198" s="142">
        <f t="shared" si="73"/>
        <v>0</v>
      </c>
      <c r="V198" s="143">
        <f t="shared" si="74"/>
        <v>0.5599999999999999</v>
      </c>
    </row>
    <row r="199" spans="3:22" s="7" customFormat="1" ht="47.25" customHeight="1" hidden="1">
      <c r="C199" s="11"/>
      <c r="D199" s="11"/>
      <c r="E199" s="11"/>
      <c r="F199" s="33" t="s">
        <v>367</v>
      </c>
      <c r="G199" s="77">
        <f>H199+K199</f>
        <v>0</v>
      </c>
      <c r="H199" s="77"/>
      <c r="I199" s="77"/>
      <c r="J199" s="140" t="e">
        <f t="shared" si="69"/>
        <v>#DIV/0!</v>
      </c>
      <c r="K199" s="77"/>
      <c r="L199" s="77">
        <f t="shared" si="79"/>
        <v>0</v>
      </c>
      <c r="M199" s="77"/>
      <c r="N199" s="78"/>
      <c r="O199" s="77"/>
      <c r="P199" s="77"/>
      <c r="Q199" s="77"/>
      <c r="R199" s="73">
        <f t="shared" si="70"/>
        <v>0</v>
      </c>
      <c r="S199" s="73">
        <f t="shared" si="71"/>
        <v>0</v>
      </c>
      <c r="T199" s="142">
        <f t="shared" si="72"/>
        <v>0</v>
      </c>
      <c r="U199" s="142">
        <f t="shared" si="73"/>
        <v>0</v>
      </c>
      <c r="V199" s="143" t="e">
        <f t="shared" si="74"/>
        <v>#DIV/0!</v>
      </c>
    </row>
    <row r="200" spans="3:22" s="7" customFormat="1" ht="42.75" customHeight="1" hidden="1">
      <c r="C200" s="11"/>
      <c r="D200" s="11"/>
      <c r="E200" s="11"/>
      <c r="F200" s="63" t="s">
        <v>4</v>
      </c>
      <c r="G200" s="77">
        <f>H200+K200</f>
        <v>0</v>
      </c>
      <c r="H200" s="77"/>
      <c r="I200" s="77" t="s">
        <v>3</v>
      </c>
      <c r="J200" s="140" t="e">
        <f t="shared" si="69"/>
        <v>#VALUE!</v>
      </c>
      <c r="K200" s="77"/>
      <c r="L200" s="77">
        <f t="shared" si="79"/>
        <v>0</v>
      </c>
      <c r="M200" s="77"/>
      <c r="N200" s="78"/>
      <c r="O200" s="77"/>
      <c r="P200" s="77"/>
      <c r="Q200" s="77"/>
      <c r="R200" s="73">
        <f t="shared" si="70"/>
        <v>0</v>
      </c>
      <c r="S200" s="73">
        <f t="shared" si="71"/>
        <v>0</v>
      </c>
      <c r="T200" s="142" t="e">
        <f t="shared" si="72"/>
        <v>#VALUE!</v>
      </c>
      <c r="U200" s="142">
        <f t="shared" si="73"/>
        <v>0</v>
      </c>
      <c r="V200" s="143" t="e">
        <f t="shared" si="74"/>
        <v>#VALUE!</v>
      </c>
    </row>
    <row r="201" spans="3:22" s="6" customFormat="1" ht="49.5" customHeight="1">
      <c r="C201" s="31" t="s">
        <v>209</v>
      </c>
      <c r="D201" s="31" t="s">
        <v>80</v>
      </c>
      <c r="E201" s="31" t="s">
        <v>79</v>
      </c>
      <c r="F201" s="41" t="s">
        <v>208</v>
      </c>
      <c r="G201" s="73">
        <f>SUM(G202:G203)</f>
        <v>84850</v>
      </c>
      <c r="H201" s="73">
        <f>SUM(H202:H203)</f>
        <v>30340</v>
      </c>
      <c r="I201" s="73">
        <f>SUM(I202:I203)</f>
        <v>10810</v>
      </c>
      <c r="J201" s="140">
        <f t="shared" si="69"/>
        <v>12.740129640542133</v>
      </c>
      <c r="K201" s="73"/>
      <c r="L201" s="73">
        <f t="shared" si="79"/>
        <v>0</v>
      </c>
      <c r="M201" s="73">
        <f>SUM(M202:M203)</f>
        <v>0</v>
      </c>
      <c r="N201" s="73">
        <f>SUM(N202:N203)</f>
        <v>0</v>
      </c>
      <c r="O201" s="73">
        <f>SUM(O202:O203)</f>
        <v>0</v>
      </c>
      <c r="P201" s="73">
        <f>SUM(P202:P203)</f>
        <v>0</v>
      </c>
      <c r="Q201" s="73">
        <f>SUM(Q202:Q203)</f>
        <v>0</v>
      </c>
      <c r="R201" s="73">
        <f t="shared" si="70"/>
        <v>84850</v>
      </c>
      <c r="S201" s="73">
        <f t="shared" si="71"/>
        <v>30340</v>
      </c>
      <c r="T201" s="142">
        <f t="shared" si="72"/>
        <v>10810</v>
      </c>
      <c r="U201" s="142">
        <f t="shared" si="73"/>
        <v>0</v>
      </c>
      <c r="V201" s="143">
        <f t="shared" si="74"/>
        <v>12.740129640542133</v>
      </c>
    </row>
    <row r="202" spans="3:22" s="7" customFormat="1" ht="46.5" customHeight="1">
      <c r="C202" s="11"/>
      <c r="D202" s="11"/>
      <c r="E202" s="11"/>
      <c r="F202" s="33" t="s">
        <v>570</v>
      </c>
      <c r="G202" s="73">
        <v>84850</v>
      </c>
      <c r="H202" s="73">
        <v>30340</v>
      </c>
      <c r="I202" s="73">
        <v>10810</v>
      </c>
      <c r="J202" s="140">
        <f t="shared" si="69"/>
        <v>12.740129640542133</v>
      </c>
      <c r="K202" s="77"/>
      <c r="L202" s="77">
        <f t="shared" si="79"/>
        <v>0</v>
      </c>
      <c r="M202" s="77"/>
      <c r="N202" s="78"/>
      <c r="O202" s="77"/>
      <c r="P202" s="77"/>
      <c r="Q202" s="77"/>
      <c r="R202" s="73">
        <f t="shared" si="70"/>
        <v>84850</v>
      </c>
      <c r="S202" s="73">
        <f t="shared" si="71"/>
        <v>30340</v>
      </c>
      <c r="T202" s="142">
        <f t="shared" si="72"/>
        <v>10810</v>
      </c>
      <c r="U202" s="142">
        <f t="shared" si="73"/>
        <v>0</v>
      </c>
      <c r="V202" s="143">
        <f t="shared" si="74"/>
        <v>12.740129640542133</v>
      </c>
    </row>
    <row r="203" spans="3:22" s="7" customFormat="1" ht="45" customHeight="1" hidden="1">
      <c r="C203" s="11"/>
      <c r="D203" s="11"/>
      <c r="E203" s="11"/>
      <c r="F203" s="33" t="s">
        <v>367</v>
      </c>
      <c r="G203" s="77">
        <f>H203+K203</f>
        <v>0</v>
      </c>
      <c r="H203" s="77"/>
      <c r="I203" s="77"/>
      <c r="J203" s="140" t="e">
        <f t="shared" si="69"/>
        <v>#DIV/0!</v>
      </c>
      <c r="K203" s="77"/>
      <c r="L203" s="77">
        <f t="shared" si="79"/>
        <v>0</v>
      </c>
      <c r="M203" s="77"/>
      <c r="N203" s="78"/>
      <c r="O203" s="77"/>
      <c r="P203" s="77"/>
      <c r="Q203" s="77"/>
      <c r="R203" s="73">
        <f t="shared" si="70"/>
        <v>0</v>
      </c>
      <c r="S203" s="73">
        <f t="shared" si="71"/>
        <v>0</v>
      </c>
      <c r="T203" s="142">
        <f t="shared" si="72"/>
        <v>0</v>
      </c>
      <c r="U203" s="142">
        <f t="shared" si="73"/>
        <v>0</v>
      </c>
      <c r="V203" s="143" t="e">
        <f t="shared" si="74"/>
        <v>#DIV/0!</v>
      </c>
    </row>
    <row r="204" spans="3:22" s="7" customFormat="1" ht="45.75" customHeight="1">
      <c r="C204" s="31" t="s">
        <v>211</v>
      </c>
      <c r="D204" s="31" t="s">
        <v>87</v>
      </c>
      <c r="E204" s="31" t="s">
        <v>79</v>
      </c>
      <c r="F204" s="42" t="s">
        <v>210</v>
      </c>
      <c r="G204" s="73">
        <v>3373900</v>
      </c>
      <c r="H204" s="73">
        <v>730914</v>
      </c>
      <c r="I204" s="73">
        <v>645071</v>
      </c>
      <c r="J204" s="140">
        <f t="shared" si="69"/>
        <v>19.11944633806574</v>
      </c>
      <c r="K204" s="77"/>
      <c r="L204" s="73">
        <f t="shared" si="79"/>
        <v>0</v>
      </c>
      <c r="M204" s="73"/>
      <c r="N204" s="77"/>
      <c r="O204" s="77"/>
      <c r="P204" s="77"/>
      <c r="Q204" s="77"/>
      <c r="R204" s="73">
        <f t="shared" si="70"/>
        <v>3373900</v>
      </c>
      <c r="S204" s="73">
        <f t="shared" si="71"/>
        <v>730914</v>
      </c>
      <c r="T204" s="142">
        <f t="shared" si="72"/>
        <v>645071</v>
      </c>
      <c r="U204" s="142">
        <f t="shared" si="73"/>
        <v>0</v>
      </c>
      <c r="V204" s="143">
        <f t="shared" si="74"/>
        <v>19.11944633806574</v>
      </c>
    </row>
    <row r="205" spans="3:22" s="6" customFormat="1" ht="61.5" customHeight="1">
      <c r="C205" s="31" t="s">
        <v>213</v>
      </c>
      <c r="D205" s="31" t="s">
        <v>85</v>
      </c>
      <c r="E205" s="31" t="s">
        <v>79</v>
      </c>
      <c r="F205" s="41" t="s">
        <v>212</v>
      </c>
      <c r="G205" s="73">
        <f>G206+G207</f>
        <v>15150</v>
      </c>
      <c r="H205" s="73">
        <f>H206+H207</f>
        <v>0</v>
      </c>
      <c r="I205" s="73">
        <f>I206+I207</f>
        <v>0</v>
      </c>
      <c r="J205" s="140">
        <f t="shared" si="69"/>
        <v>0</v>
      </c>
      <c r="K205" s="73"/>
      <c r="L205" s="73">
        <f t="shared" si="79"/>
        <v>0</v>
      </c>
      <c r="M205" s="73">
        <f>M206+M207</f>
        <v>0</v>
      </c>
      <c r="N205" s="73">
        <f>N206+N207</f>
        <v>0</v>
      </c>
      <c r="O205" s="73">
        <f>O206+O207</f>
        <v>0</v>
      </c>
      <c r="P205" s="73">
        <f>P206+P207</f>
        <v>0</v>
      </c>
      <c r="Q205" s="73">
        <f>Q206+Q207</f>
        <v>0</v>
      </c>
      <c r="R205" s="73">
        <f t="shared" si="70"/>
        <v>15150</v>
      </c>
      <c r="S205" s="73">
        <f t="shared" si="71"/>
        <v>0</v>
      </c>
      <c r="T205" s="142">
        <f t="shared" si="72"/>
        <v>0</v>
      </c>
      <c r="U205" s="142">
        <f t="shared" si="73"/>
        <v>0</v>
      </c>
      <c r="V205" s="143">
        <f t="shared" si="74"/>
        <v>0</v>
      </c>
    </row>
    <row r="206" spans="3:22" s="7" customFormat="1" ht="42.75" customHeight="1">
      <c r="C206" s="11"/>
      <c r="D206" s="11"/>
      <c r="E206" s="11"/>
      <c r="F206" s="33" t="s">
        <v>569</v>
      </c>
      <c r="G206" s="73">
        <v>15150</v>
      </c>
      <c r="H206" s="73"/>
      <c r="I206" s="77"/>
      <c r="J206" s="140">
        <f t="shared" si="69"/>
        <v>0</v>
      </c>
      <c r="K206" s="77"/>
      <c r="L206" s="73">
        <f t="shared" si="79"/>
        <v>0</v>
      </c>
      <c r="M206" s="77"/>
      <c r="N206" s="78"/>
      <c r="O206" s="77"/>
      <c r="P206" s="77"/>
      <c r="Q206" s="77"/>
      <c r="R206" s="73">
        <f t="shared" si="70"/>
        <v>15150</v>
      </c>
      <c r="S206" s="73">
        <f t="shared" si="71"/>
        <v>0</v>
      </c>
      <c r="T206" s="142">
        <f t="shared" si="72"/>
        <v>0</v>
      </c>
      <c r="U206" s="142">
        <f t="shared" si="73"/>
        <v>0</v>
      </c>
      <c r="V206" s="143">
        <f t="shared" si="74"/>
        <v>0</v>
      </c>
    </row>
    <row r="207" spans="3:22" s="7" customFormat="1" ht="38.25" customHeight="1" hidden="1">
      <c r="C207" s="11"/>
      <c r="D207" s="11"/>
      <c r="E207" s="11"/>
      <c r="F207" s="33" t="s">
        <v>86</v>
      </c>
      <c r="G207" s="77">
        <f>H207+K207</f>
        <v>0</v>
      </c>
      <c r="H207" s="77"/>
      <c r="I207" s="77"/>
      <c r="J207" s="140" t="e">
        <f t="shared" si="69"/>
        <v>#DIV/0!</v>
      </c>
      <c r="K207" s="77"/>
      <c r="L207" s="73">
        <f t="shared" si="79"/>
        <v>0</v>
      </c>
      <c r="M207" s="77"/>
      <c r="N207" s="78"/>
      <c r="O207" s="77"/>
      <c r="P207" s="77"/>
      <c r="Q207" s="77"/>
      <c r="R207" s="73">
        <f t="shared" si="70"/>
        <v>0</v>
      </c>
      <c r="S207" s="73">
        <f t="shared" si="71"/>
        <v>0</v>
      </c>
      <c r="T207" s="142">
        <f t="shared" si="72"/>
        <v>0</v>
      </c>
      <c r="U207" s="142">
        <f t="shared" si="73"/>
        <v>0</v>
      </c>
      <c r="V207" s="143" t="e">
        <f t="shared" si="74"/>
        <v>#DIV/0!</v>
      </c>
    </row>
    <row r="208" spans="3:22" s="7" customFormat="1" ht="38.25" customHeight="1">
      <c r="C208" s="31" t="s">
        <v>511</v>
      </c>
      <c r="D208" s="31" t="s">
        <v>512</v>
      </c>
      <c r="E208" s="31" t="s">
        <v>513</v>
      </c>
      <c r="F208" s="41" t="s">
        <v>514</v>
      </c>
      <c r="G208" s="73">
        <f>G209</f>
        <v>50000</v>
      </c>
      <c r="H208" s="73">
        <f>H209</f>
        <v>4000</v>
      </c>
      <c r="I208" s="73">
        <f aca="true" t="shared" si="80" ref="I208:Q208">I209</f>
        <v>0</v>
      </c>
      <c r="J208" s="140">
        <f t="shared" si="69"/>
        <v>0</v>
      </c>
      <c r="K208" s="73">
        <f t="shared" si="80"/>
        <v>0</v>
      </c>
      <c r="L208" s="73">
        <f t="shared" si="79"/>
        <v>0</v>
      </c>
      <c r="M208" s="73">
        <f t="shared" si="80"/>
        <v>0</v>
      </c>
      <c r="N208" s="73">
        <f t="shared" si="80"/>
        <v>0</v>
      </c>
      <c r="O208" s="73">
        <f t="shared" si="80"/>
        <v>0</v>
      </c>
      <c r="P208" s="73">
        <f t="shared" si="80"/>
        <v>0</v>
      </c>
      <c r="Q208" s="73">
        <f t="shared" si="80"/>
        <v>0</v>
      </c>
      <c r="R208" s="73">
        <f t="shared" si="70"/>
        <v>50000</v>
      </c>
      <c r="S208" s="73">
        <f t="shared" si="71"/>
        <v>4000</v>
      </c>
      <c r="T208" s="142">
        <f t="shared" si="72"/>
        <v>0</v>
      </c>
      <c r="U208" s="142">
        <f t="shared" si="73"/>
        <v>0</v>
      </c>
      <c r="V208" s="143">
        <f t="shared" si="74"/>
        <v>0</v>
      </c>
    </row>
    <row r="209" spans="3:22" s="7" customFormat="1" ht="38.25" customHeight="1">
      <c r="C209" s="11"/>
      <c r="D209" s="11"/>
      <c r="E209" s="11"/>
      <c r="F209" s="33" t="s">
        <v>569</v>
      </c>
      <c r="G209" s="73">
        <v>50000</v>
      </c>
      <c r="H209" s="73">
        <v>4000</v>
      </c>
      <c r="I209" s="77"/>
      <c r="J209" s="140">
        <f t="shared" si="69"/>
        <v>0</v>
      </c>
      <c r="K209" s="77"/>
      <c r="L209" s="73">
        <f t="shared" si="79"/>
        <v>0</v>
      </c>
      <c r="M209" s="77"/>
      <c r="N209" s="78"/>
      <c r="O209" s="77"/>
      <c r="P209" s="77"/>
      <c r="Q209" s="77"/>
      <c r="R209" s="73">
        <f t="shared" si="70"/>
        <v>50000</v>
      </c>
      <c r="S209" s="73">
        <f t="shared" si="71"/>
        <v>4000</v>
      </c>
      <c r="T209" s="142">
        <f t="shared" si="72"/>
        <v>0</v>
      </c>
      <c r="U209" s="142">
        <f t="shared" si="73"/>
        <v>0</v>
      </c>
      <c r="V209" s="143">
        <f t="shared" si="74"/>
        <v>0</v>
      </c>
    </row>
    <row r="210" spans="3:19" s="6" customFormat="1" ht="98.25" customHeight="1" hidden="1">
      <c r="C210" s="22" t="s">
        <v>368</v>
      </c>
      <c r="D210" s="22" t="s">
        <v>293</v>
      </c>
      <c r="E210" s="22" t="s">
        <v>34</v>
      </c>
      <c r="F210" s="42" t="s">
        <v>294</v>
      </c>
      <c r="G210" s="73">
        <f>H210+K210</f>
        <v>0</v>
      </c>
      <c r="H210" s="73"/>
      <c r="I210" s="73"/>
      <c r="J210" s="140" t="e">
        <f t="shared" si="69"/>
        <v>#DIV/0!</v>
      </c>
      <c r="K210" s="73"/>
      <c r="L210" s="73">
        <f t="shared" si="79"/>
        <v>0</v>
      </c>
      <c r="M210" s="73"/>
      <c r="N210" s="73"/>
      <c r="O210" s="73"/>
      <c r="P210" s="73"/>
      <c r="Q210" s="73"/>
      <c r="R210" s="74">
        <f>L210+G210</f>
        <v>0</v>
      </c>
      <c r="S210" s="4"/>
    </row>
    <row r="211" spans="3:22" s="14" customFormat="1" ht="27.75" customHeight="1">
      <c r="C211" s="25"/>
      <c r="D211" s="25"/>
      <c r="E211" s="25"/>
      <c r="F211" s="40" t="s">
        <v>5</v>
      </c>
      <c r="G211" s="74">
        <f aca="true" t="shared" si="81" ref="G211:U211">G182+G183+G185+G188+G196+G210+G208</f>
        <v>16080800</v>
      </c>
      <c r="H211" s="74">
        <f>H182+H183+H185+H188+H196+H210+H208</f>
        <v>3484529</v>
      </c>
      <c r="I211" s="74">
        <f>I182+I183+I185+I188+I196+I210+I208</f>
        <v>3125898</v>
      </c>
      <c r="J211" s="141">
        <f t="shared" si="69"/>
        <v>19.43869707974728</v>
      </c>
      <c r="K211" s="74">
        <f t="shared" si="81"/>
        <v>0</v>
      </c>
      <c r="L211" s="74">
        <f t="shared" si="81"/>
        <v>293395</v>
      </c>
      <c r="M211" s="74">
        <f t="shared" si="81"/>
        <v>293395</v>
      </c>
      <c r="N211" s="74">
        <f t="shared" si="81"/>
        <v>99105</v>
      </c>
      <c r="O211" s="74">
        <f t="shared" si="81"/>
        <v>0</v>
      </c>
      <c r="P211" s="141">
        <f>N211/L211*100</f>
        <v>33.778694251776614</v>
      </c>
      <c r="Q211" s="74">
        <f t="shared" si="81"/>
        <v>0</v>
      </c>
      <c r="R211" s="74">
        <f t="shared" si="81"/>
        <v>16374195</v>
      </c>
      <c r="S211" s="74">
        <f t="shared" si="81"/>
        <v>3777924</v>
      </c>
      <c r="T211" s="74">
        <f t="shared" si="81"/>
        <v>3225003</v>
      </c>
      <c r="U211" s="74">
        <f t="shared" si="81"/>
        <v>0</v>
      </c>
      <c r="V211" s="141">
        <f>T211/R211*100</f>
        <v>19.69564305298673</v>
      </c>
    </row>
    <row r="212" spans="3:20" s="6" customFormat="1" ht="58.5" customHeight="1">
      <c r="C212" s="25" t="s">
        <v>317</v>
      </c>
      <c r="D212" s="31"/>
      <c r="E212" s="31"/>
      <c r="F212" s="26" t="s">
        <v>501</v>
      </c>
      <c r="G212" s="73"/>
      <c r="H212" s="73"/>
      <c r="I212" s="73"/>
      <c r="J212" s="73"/>
      <c r="K212" s="73"/>
      <c r="L212" s="77"/>
      <c r="M212" s="77"/>
      <c r="N212" s="73"/>
      <c r="O212" s="73"/>
      <c r="P212" s="73"/>
      <c r="Q212" s="73"/>
      <c r="R212" s="74"/>
      <c r="S212" s="4"/>
      <c r="T212" s="13"/>
    </row>
    <row r="213" spans="3:20" s="7" customFormat="1" ht="57" customHeight="1">
      <c r="C213" s="27" t="s">
        <v>316</v>
      </c>
      <c r="D213" s="11"/>
      <c r="E213" s="11"/>
      <c r="F213" s="69" t="s">
        <v>501</v>
      </c>
      <c r="G213" s="77"/>
      <c r="H213" s="77"/>
      <c r="I213" s="77"/>
      <c r="J213" s="77"/>
      <c r="K213" s="77"/>
      <c r="L213" s="77"/>
      <c r="M213" s="77"/>
      <c r="N213" s="77"/>
      <c r="O213" s="77"/>
      <c r="P213" s="77"/>
      <c r="Q213" s="77"/>
      <c r="R213" s="80"/>
      <c r="S213" s="10"/>
      <c r="T213" s="46"/>
    </row>
    <row r="214" spans="1:22" s="6" customFormat="1" ht="42.75" customHeight="1">
      <c r="A214" s="6">
        <v>5</v>
      </c>
      <c r="B214" s="6">
        <v>36</v>
      </c>
      <c r="C214" s="31" t="s">
        <v>315</v>
      </c>
      <c r="D214" s="31" t="s">
        <v>36</v>
      </c>
      <c r="E214" s="31" t="s">
        <v>33</v>
      </c>
      <c r="F214" s="41" t="s">
        <v>120</v>
      </c>
      <c r="G214" s="73">
        <v>5526350</v>
      </c>
      <c r="H214" s="73">
        <v>1292766</v>
      </c>
      <c r="I214" s="73">
        <v>1248593</v>
      </c>
      <c r="J214" s="140">
        <f>I214/G214*100</f>
        <v>22.593447754847233</v>
      </c>
      <c r="K214" s="73"/>
      <c r="L214" s="73">
        <f>N214+Q214</f>
        <v>0</v>
      </c>
      <c r="M214" s="73"/>
      <c r="N214" s="73"/>
      <c r="O214" s="73"/>
      <c r="P214" s="73"/>
      <c r="Q214" s="73"/>
      <c r="R214" s="73">
        <f>G214+L214</f>
        <v>5526350</v>
      </c>
      <c r="S214" s="73">
        <f>H214+M214</f>
        <v>1292766</v>
      </c>
      <c r="T214" s="142">
        <f>I214+N214</f>
        <v>1248593</v>
      </c>
      <c r="U214" s="142">
        <f>O214</f>
        <v>0</v>
      </c>
      <c r="V214" s="143">
        <f>T214/R214*100</f>
        <v>22.593447754847233</v>
      </c>
    </row>
    <row r="215" spans="3:22" s="14" customFormat="1" ht="35.25" customHeight="1">
      <c r="C215" s="25"/>
      <c r="D215" s="25"/>
      <c r="E215" s="25"/>
      <c r="F215" s="28" t="s">
        <v>214</v>
      </c>
      <c r="G215" s="74">
        <f>G216+G218</f>
        <v>0</v>
      </c>
      <c r="H215" s="74">
        <f>H216+H218</f>
        <v>0</v>
      </c>
      <c r="I215" s="74">
        <f aca="true" t="shared" si="82" ref="I215:Q215">I216+I218</f>
        <v>0</v>
      </c>
      <c r="J215" s="140"/>
      <c r="K215" s="74">
        <f t="shared" si="82"/>
        <v>0</v>
      </c>
      <c r="L215" s="74">
        <f>L216+L218</f>
        <v>10228900</v>
      </c>
      <c r="M215" s="74">
        <f>M216+M218</f>
        <v>2000000</v>
      </c>
      <c r="N215" s="74">
        <f t="shared" si="82"/>
        <v>1346633</v>
      </c>
      <c r="O215" s="74">
        <f t="shared" si="82"/>
        <v>1346633</v>
      </c>
      <c r="P215" s="141">
        <f t="shared" si="82"/>
        <v>24.44663299724424</v>
      </c>
      <c r="Q215" s="74">
        <f t="shared" si="82"/>
        <v>10228900</v>
      </c>
      <c r="R215" s="74">
        <f aca="true" t="shared" si="83" ref="R215:R278">G215+L215</f>
        <v>10228900</v>
      </c>
      <c r="S215" s="74">
        <f aca="true" t="shared" si="84" ref="S215:S278">H215+M215</f>
        <v>2000000</v>
      </c>
      <c r="T215" s="135">
        <f aca="true" t="shared" si="85" ref="T215:T278">I215+N215</f>
        <v>1346633</v>
      </c>
      <c r="U215" s="135">
        <f aca="true" t="shared" si="86" ref="U215:U278">O215</f>
        <v>1346633</v>
      </c>
      <c r="V215" s="145">
        <f aca="true" t="shared" si="87" ref="V215:V278">T215/R215*100</f>
        <v>13.164983527065472</v>
      </c>
    </row>
    <row r="216" spans="3:22" s="6" customFormat="1" ht="33" customHeight="1">
      <c r="C216" s="31" t="s">
        <v>379</v>
      </c>
      <c r="D216" s="31" t="s">
        <v>37</v>
      </c>
      <c r="E216" s="31" t="s">
        <v>38</v>
      </c>
      <c r="F216" s="41" t="s">
        <v>380</v>
      </c>
      <c r="G216" s="73">
        <f>H216+K216</f>
        <v>0</v>
      </c>
      <c r="H216" s="73">
        <f>H217</f>
        <v>0</v>
      </c>
      <c r="I216" s="73">
        <f>I217</f>
        <v>0</v>
      </c>
      <c r="J216" s="140"/>
      <c r="K216" s="73">
        <f aca="true" t="shared" si="88" ref="K216:Q216">K217</f>
        <v>0</v>
      </c>
      <c r="L216" s="73">
        <f t="shared" si="88"/>
        <v>5508460</v>
      </c>
      <c r="M216" s="73">
        <f t="shared" si="88"/>
        <v>2000000</v>
      </c>
      <c r="N216" s="73">
        <f t="shared" si="88"/>
        <v>1346633</v>
      </c>
      <c r="O216" s="73">
        <f t="shared" si="88"/>
        <v>1346633</v>
      </c>
      <c r="P216" s="140">
        <f t="shared" si="88"/>
        <v>24.44663299724424</v>
      </c>
      <c r="Q216" s="73">
        <f t="shared" si="88"/>
        <v>4060000</v>
      </c>
      <c r="R216" s="73">
        <f t="shared" si="83"/>
        <v>5508460</v>
      </c>
      <c r="S216" s="73">
        <f t="shared" si="84"/>
        <v>2000000</v>
      </c>
      <c r="T216" s="142">
        <f t="shared" si="85"/>
        <v>1346633</v>
      </c>
      <c r="U216" s="142">
        <f t="shared" si="86"/>
        <v>1346633</v>
      </c>
      <c r="V216" s="143">
        <f t="shared" si="87"/>
        <v>24.44663299724424</v>
      </c>
    </row>
    <row r="217" spans="3:22" s="7" customFormat="1" ht="61.5" customHeight="1">
      <c r="C217" s="31"/>
      <c r="D217" s="31"/>
      <c r="E217" s="31"/>
      <c r="F217" s="33" t="s">
        <v>381</v>
      </c>
      <c r="G217" s="77">
        <f>H217+K217</f>
        <v>0</v>
      </c>
      <c r="H217" s="76"/>
      <c r="I217" s="76"/>
      <c r="J217" s="140"/>
      <c r="K217" s="76"/>
      <c r="L217" s="73">
        <v>5508460</v>
      </c>
      <c r="M217" s="73">
        <v>2000000</v>
      </c>
      <c r="N217" s="75">
        <v>1346633</v>
      </c>
      <c r="O217" s="75">
        <v>1346633</v>
      </c>
      <c r="P217" s="146">
        <f>N217/L217*100</f>
        <v>24.44663299724424</v>
      </c>
      <c r="Q217" s="75">
        <f>4000000+60000</f>
        <v>4060000</v>
      </c>
      <c r="R217" s="73">
        <f t="shared" si="83"/>
        <v>5508460</v>
      </c>
      <c r="S217" s="73">
        <f t="shared" si="84"/>
        <v>2000000</v>
      </c>
      <c r="T217" s="142">
        <f t="shared" si="85"/>
        <v>1346633</v>
      </c>
      <c r="U217" s="142">
        <f t="shared" si="86"/>
        <v>1346633</v>
      </c>
      <c r="V217" s="143">
        <f t="shared" si="87"/>
        <v>24.44663299724424</v>
      </c>
    </row>
    <row r="218" spans="3:22" s="7" customFormat="1" ht="80.25" customHeight="1">
      <c r="C218" s="31" t="s">
        <v>382</v>
      </c>
      <c r="D218" s="31" t="s">
        <v>39</v>
      </c>
      <c r="E218" s="31" t="s">
        <v>40</v>
      </c>
      <c r="F218" s="42" t="s">
        <v>383</v>
      </c>
      <c r="G218" s="73">
        <f>H218+K218</f>
        <v>0</v>
      </c>
      <c r="H218" s="76">
        <f>H219</f>
        <v>0</v>
      </c>
      <c r="I218" s="76">
        <f aca="true" t="shared" si="89" ref="I218:Q218">I219</f>
        <v>0</v>
      </c>
      <c r="J218" s="140"/>
      <c r="K218" s="76">
        <f t="shared" si="89"/>
        <v>0</v>
      </c>
      <c r="L218" s="73">
        <f>L219</f>
        <v>4720440</v>
      </c>
      <c r="M218" s="73">
        <f>M219</f>
        <v>0</v>
      </c>
      <c r="N218" s="76">
        <f t="shared" si="89"/>
        <v>0</v>
      </c>
      <c r="O218" s="76">
        <f t="shared" si="89"/>
        <v>0</v>
      </c>
      <c r="P218" s="76">
        <f t="shared" si="89"/>
        <v>0</v>
      </c>
      <c r="Q218" s="75">
        <f t="shared" si="89"/>
        <v>6168900</v>
      </c>
      <c r="R218" s="73">
        <f t="shared" si="83"/>
        <v>4720440</v>
      </c>
      <c r="S218" s="73">
        <f t="shared" si="84"/>
        <v>0</v>
      </c>
      <c r="T218" s="142">
        <f t="shared" si="85"/>
        <v>0</v>
      </c>
      <c r="U218" s="142">
        <f t="shared" si="86"/>
        <v>0</v>
      </c>
      <c r="V218" s="143">
        <f t="shared" si="87"/>
        <v>0</v>
      </c>
    </row>
    <row r="219" spans="3:22" s="7" customFormat="1" ht="56.25" customHeight="1">
      <c r="C219" s="11"/>
      <c r="D219" s="11"/>
      <c r="E219" s="11"/>
      <c r="F219" s="33" t="s">
        <v>381</v>
      </c>
      <c r="G219" s="73">
        <f>H219+K219</f>
        <v>0</v>
      </c>
      <c r="H219" s="76"/>
      <c r="I219" s="76"/>
      <c r="J219" s="140"/>
      <c r="K219" s="76"/>
      <c r="L219" s="73">
        <v>4720440</v>
      </c>
      <c r="M219" s="73"/>
      <c r="N219" s="75"/>
      <c r="O219" s="75"/>
      <c r="P219" s="75"/>
      <c r="Q219" s="75">
        <f>168900+6000000</f>
        <v>6168900</v>
      </c>
      <c r="R219" s="73">
        <f t="shared" si="83"/>
        <v>4720440</v>
      </c>
      <c r="S219" s="73">
        <f t="shared" si="84"/>
        <v>0</v>
      </c>
      <c r="T219" s="142">
        <f t="shared" si="85"/>
        <v>0</v>
      </c>
      <c r="U219" s="142">
        <f t="shared" si="86"/>
        <v>0</v>
      </c>
      <c r="V219" s="143">
        <f t="shared" si="87"/>
        <v>0</v>
      </c>
    </row>
    <row r="220" spans="3:22" s="7" customFormat="1" ht="42.75" customHeight="1">
      <c r="C220" s="11"/>
      <c r="D220" s="11"/>
      <c r="E220" s="11"/>
      <c r="F220" s="124" t="s">
        <v>555</v>
      </c>
      <c r="G220" s="74">
        <f aca="true" t="shared" si="90" ref="G220:Q220">G221</f>
        <v>0</v>
      </c>
      <c r="H220" s="74">
        <f t="shared" si="90"/>
        <v>0</v>
      </c>
      <c r="I220" s="74">
        <f t="shared" si="90"/>
        <v>0</v>
      </c>
      <c r="J220" s="140"/>
      <c r="K220" s="74">
        <f t="shared" si="90"/>
        <v>0</v>
      </c>
      <c r="L220" s="74">
        <f>L221</f>
        <v>2485000</v>
      </c>
      <c r="M220" s="74">
        <f>M221</f>
        <v>10000</v>
      </c>
      <c r="N220" s="74">
        <f t="shared" si="90"/>
        <v>7188</v>
      </c>
      <c r="O220" s="74">
        <f t="shared" si="90"/>
        <v>7188</v>
      </c>
      <c r="P220" s="148">
        <f>N220/L220*100</f>
        <v>0.28925553319919517</v>
      </c>
      <c r="Q220" s="74">
        <f t="shared" si="90"/>
        <v>2485000</v>
      </c>
      <c r="R220" s="74">
        <f t="shared" si="83"/>
        <v>2485000</v>
      </c>
      <c r="S220" s="74">
        <f t="shared" si="84"/>
        <v>10000</v>
      </c>
      <c r="T220" s="135">
        <f t="shared" si="85"/>
        <v>7188</v>
      </c>
      <c r="U220" s="135">
        <f t="shared" si="86"/>
        <v>7188</v>
      </c>
      <c r="V220" s="145">
        <f t="shared" si="87"/>
        <v>0.28925553319919517</v>
      </c>
    </row>
    <row r="221" spans="3:22" s="7" customFormat="1" ht="35.25" customHeight="1">
      <c r="C221" s="31" t="s">
        <v>556</v>
      </c>
      <c r="D221" s="31" t="s">
        <v>101</v>
      </c>
      <c r="E221" s="31" t="s">
        <v>102</v>
      </c>
      <c r="F221" s="41" t="s">
        <v>557</v>
      </c>
      <c r="G221" s="73">
        <f aca="true" t="shared" si="91" ref="G221:G228">H221+K221</f>
        <v>0</v>
      </c>
      <c r="H221" s="76">
        <f>H222</f>
        <v>0</v>
      </c>
      <c r="I221" s="76">
        <f aca="true" t="shared" si="92" ref="I221:Q221">I222</f>
        <v>0</v>
      </c>
      <c r="J221" s="140"/>
      <c r="K221" s="76">
        <f t="shared" si="92"/>
        <v>0</v>
      </c>
      <c r="L221" s="75">
        <f t="shared" si="92"/>
        <v>2485000</v>
      </c>
      <c r="M221" s="75">
        <f t="shared" si="92"/>
        <v>10000</v>
      </c>
      <c r="N221" s="75">
        <f t="shared" si="92"/>
        <v>7188</v>
      </c>
      <c r="O221" s="75">
        <f t="shared" si="92"/>
        <v>7188</v>
      </c>
      <c r="P221" s="146">
        <f>N221/L221*100</f>
        <v>0.28925553319919517</v>
      </c>
      <c r="Q221" s="75">
        <f t="shared" si="92"/>
        <v>2485000</v>
      </c>
      <c r="R221" s="73">
        <f t="shared" si="83"/>
        <v>2485000</v>
      </c>
      <c r="S221" s="73">
        <f t="shared" si="84"/>
        <v>10000</v>
      </c>
      <c r="T221" s="142">
        <f t="shared" si="85"/>
        <v>7188</v>
      </c>
      <c r="U221" s="142">
        <f t="shared" si="86"/>
        <v>7188</v>
      </c>
      <c r="V221" s="143">
        <f t="shared" si="87"/>
        <v>0.28925553319919517</v>
      </c>
    </row>
    <row r="222" spans="3:22" s="7" customFormat="1" ht="56.25" customHeight="1">
      <c r="C222" s="11"/>
      <c r="D222" s="11"/>
      <c r="E222" s="11"/>
      <c r="F222" s="33" t="s">
        <v>68</v>
      </c>
      <c r="G222" s="73">
        <f t="shared" si="91"/>
        <v>0</v>
      </c>
      <c r="H222" s="76"/>
      <c r="I222" s="76"/>
      <c r="J222" s="140"/>
      <c r="K222" s="76"/>
      <c r="L222" s="73">
        <v>2485000</v>
      </c>
      <c r="M222" s="73">
        <v>10000</v>
      </c>
      <c r="N222" s="75">
        <v>7188</v>
      </c>
      <c r="O222" s="75">
        <v>7188</v>
      </c>
      <c r="P222" s="146">
        <f>N222/L222*100</f>
        <v>0.28925553319919517</v>
      </c>
      <c r="Q222" s="75">
        <v>2485000</v>
      </c>
      <c r="R222" s="73">
        <f t="shared" si="83"/>
        <v>2485000</v>
      </c>
      <c r="S222" s="73">
        <f t="shared" si="84"/>
        <v>10000</v>
      </c>
      <c r="T222" s="142">
        <f t="shared" si="85"/>
        <v>7188</v>
      </c>
      <c r="U222" s="142">
        <f t="shared" si="86"/>
        <v>7188</v>
      </c>
      <c r="V222" s="143">
        <f t="shared" si="87"/>
        <v>0.28925553319919517</v>
      </c>
    </row>
    <row r="223" spans="3:22" s="35" customFormat="1" ht="42" customHeight="1">
      <c r="C223" s="25"/>
      <c r="D223" s="25"/>
      <c r="E223" s="27"/>
      <c r="F223" s="28" t="s">
        <v>240</v>
      </c>
      <c r="G223" s="74">
        <f>G224+G230+G234+G241+G243+G246+G248+G249+G258+G260</f>
        <v>8849200</v>
      </c>
      <c r="H223" s="74">
        <f>H224+H230+H234+H241+H243+H246+H248+H249+H258+H260</f>
        <v>4683645</v>
      </c>
      <c r="I223" s="74">
        <f>I224+I230+I234+I241+I243+I246+I248+I249+I258+I260</f>
        <v>4359859</v>
      </c>
      <c r="J223" s="140">
        <f aca="true" t="shared" si="93" ref="J223:J278">I223/G223*100</f>
        <v>49.268397143244584</v>
      </c>
      <c r="K223" s="74">
        <f aca="true" t="shared" si="94" ref="K223:Q223">K224+K230+K234+K241+K243+K246+K248+K249+K258+K260</f>
        <v>0</v>
      </c>
      <c r="L223" s="74">
        <f t="shared" si="94"/>
        <v>10538500</v>
      </c>
      <c r="M223" s="74">
        <f t="shared" si="94"/>
        <v>130000</v>
      </c>
      <c r="N223" s="74">
        <f t="shared" si="94"/>
        <v>0</v>
      </c>
      <c r="O223" s="74">
        <f t="shared" si="94"/>
        <v>0</v>
      </c>
      <c r="P223" s="74">
        <f t="shared" si="94"/>
        <v>0</v>
      </c>
      <c r="Q223" s="74">
        <f t="shared" si="94"/>
        <v>10538500</v>
      </c>
      <c r="R223" s="74">
        <f t="shared" si="83"/>
        <v>19387700</v>
      </c>
      <c r="S223" s="74">
        <f t="shared" si="84"/>
        <v>4813645</v>
      </c>
      <c r="T223" s="135">
        <f t="shared" si="85"/>
        <v>4359859</v>
      </c>
      <c r="U223" s="135">
        <f t="shared" si="86"/>
        <v>0</v>
      </c>
      <c r="V223" s="145">
        <f t="shared" si="87"/>
        <v>22.487757702048206</v>
      </c>
    </row>
    <row r="224" spans="3:22" s="6" customFormat="1" ht="32.25" customHeight="1">
      <c r="C224" s="31" t="s">
        <v>369</v>
      </c>
      <c r="D224" s="31" t="s">
        <v>219</v>
      </c>
      <c r="E224" s="31" t="s">
        <v>575</v>
      </c>
      <c r="F224" s="44" t="s">
        <v>225</v>
      </c>
      <c r="G224" s="73">
        <f>SUM(G225:G229)</f>
        <v>1438400</v>
      </c>
      <c r="H224" s="73">
        <f>SUM(H225:H229)</f>
        <v>0</v>
      </c>
      <c r="I224" s="73">
        <f aca="true" t="shared" si="95" ref="I224:P224">SUM(I225:I229)</f>
        <v>0</v>
      </c>
      <c r="J224" s="140">
        <f t="shared" si="93"/>
        <v>0</v>
      </c>
      <c r="K224" s="73">
        <f t="shared" si="95"/>
        <v>0</v>
      </c>
      <c r="L224" s="73">
        <f t="shared" si="95"/>
        <v>1606800</v>
      </c>
      <c r="M224" s="73">
        <f t="shared" si="95"/>
        <v>0</v>
      </c>
      <c r="N224" s="73">
        <f t="shared" si="95"/>
        <v>0</v>
      </c>
      <c r="O224" s="73">
        <f t="shared" si="95"/>
        <v>0</v>
      </c>
      <c r="P224" s="73">
        <f t="shared" si="95"/>
        <v>0</v>
      </c>
      <c r="Q224" s="73">
        <f>SUM(Q225:Q229)</f>
        <v>1606800</v>
      </c>
      <c r="R224" s="73">
        <f t="shared" si="83"/>
        <v>3045200</v>
      </c>
      <c r="S224" s="73">
        <f t="shared" si="84"/>
        <v>0</v>
      </c>
      <c r="T224" s="142">
        <f t="shared" si="85"/>
        <v>0</v>
      </c>
      <c r="U224" s="142">
        <f t="shared" si="86"/>
        <v>0</v>
      </c>
      <c r="V224" s="143">
        <f t="shared" si="87"/>
        <v>0</v>
      </c>
    </row>
    <row r="225" spans="3:22" s="7" customFormat="1" ht="66.75" customHeight="1">
      <c r="C225" s="11"/>
      <c r="D225" s="11"/>
      <c r="E225" s="11"/>
      <c r="F225" s="45" t="s">
        <v>23</v>
      </c>
      <c r="G225" s="73">
        <v>1438400</v>
      </c>
      <c r="H225" s="73"/>
      <c r="I225" s="77"/>
      <c r="J225" s="140">
        <f t="shared" si="93"/>
        <v>0</v>
      </c>
      <c r="K225" s="77"/>
      <c r="L225" s="73">
        <v>1600000</v>
      </c>
      <c r="M225" s="73"/>
      <c r="N225" s="73"/>
      <c r="O225" s="73"/>
      <c r="P225" s="73"/>
      <c r="Q225" s="73">
        <v>1600000</v>
      </c>
      <c r="R225" s="73">
        <f t="shared" si="83"/>
        <v>3038400</v>
      </c>
      <c r="S225" s="73">
        <f t="shared" si="84"/>
        <v>0</v>
      </c>
      <c r="T225" s="142">
        <f t="shared" si="85"/>
        <v>0</v>
      </c>
      <c r="U225" s="142">
        <f t="shared" si="86"/>
        <v>0</v>
      </c>
      <c r="V225" s="143">
        <f t="shared" si="87"/>
        <v>0</v>
      </c>
    </row>
    <row r="226" spans="3:22" s="7" customFormat="1" ht="48" customHeight="1" hidden="1">
      <c r="C226" s="11"/>
      <c r="D226" s="11"/>
      <c r="E226" s="11"/>
      <c r="F226" s="45" t="s">
        <v>558</v>
      </c>
      <c r="G226" s="77">
        <f t="shared" si="91"/>
        <v>0</v>
      </c>
      <c r="H226" s="77"/>
      <c r="I226" s="77"/>
      <c r="J226" s="140" t="e">
        <f t="shared" si="93"/>
        <v>#DIV/0!</v>
      </c>
      <c r="K226" s="77"/>
      <c r="L226" s="73">
        <f aca="true" t="shared" si="96" ref="L226:L240">N226+Q226</f>
        <v>0</v>
      </c>
      <c r="M226" s="73"/>
      <c r="N226" s="73"/>
      <c r="O226" s="73"/>
      <c r="P226" s="73"/>
      <c r="Q226" s="73"/>
      <c r="R226" s="73">
        <f t="shared" si="83"/>
        <v>0</v>
      </c>
      <c r="S226" s="73">
        <f t="shared" si="84"/>
        <v>0</v>
      </c>
      <c r="T226" s="142">
        <f t="shared" si="85"/>
        <v>0</v>
      </c>
      <c r="U226" s="142">
        <f t="shared" si="86"/>
        <v>0</v>
      </c>
      <c r="V226" s="143" t="e">
        <f t="shared" si="87"/>
        <v>#DIV/0!</v>
      </c>
    </row>
    <row r="227" spans="3:22" s="7" customFormat="1" ht="42.75" customHeight="1" hidden="1">
      <c r="C227" s="11"/>
      <c r="D227" s="11"/>
      <c r="E227" s="11"/>
      <c r="F227" s="45" t="s">
        <v>407</v>
      </c>
      <c r="G227" s="77">
        <f t="shared" si="91"/>
        <v>0</v>
      </c>
      <c r="H227" s="77"/>
      <c r="I227" s="77"/>
      <c r="J227" s="140" t="e">
        <f t="shared" si="93"/>
        <v>#DIV/0!</v>
      </c>
      <c r="K227" s="77"/>
      <c r="L227" s="77">
        <f t="shared" si="96"/>
        <v>0</v>
      </c>
      <c r="M227" s="77"/>
      <c r="N227" s="77"/>
      <c r="O227" s="77"/>
      <c r="P227" s="77"/>
      <c r="Q227" s="77"/>
      <c r="R227" s="73">
        <f t="shared" si="83"/>
        <v>0</v>
      </c>
      <c r="S227" s="73">
        <f t="shared" si="84"/>
        <v>0</v>
      </c>
      <c r="T227" s="142">
        <f t="shared" si="85"/>
        <v>0</v>
      </c>
      <c r="U227" s="142">
        <f t="shared" si="86"/>
        <v>0</v>
      </c>
      <c r="V227" s="143" t="e">
        <f t="shared" si="87"/>
        <v>#DIV/0!</v>
      </c>
    </row>
    <row r="228" spans="3:22" s="7" customFormat="1" ht="64.5" customHeight="1" hidden="1">
      <c r="C228" s="11"/>
      <c r="D228" s="11"/>
      <c r="E228" s="11"/>
      <c r="F228" s="45" t="s">
        <v>24</v>
      </c>
      <c r="G228" s="77">
        <f t="shared" si="91"/>
        <v>0</v>
      </c>
      <c r="H228" s="77"/>
      <c r="I228" s="77"/>
      <c r="J228" s="140" t="e">
        <f t="shared" si="93"/>
        <v>#DIV/0!</v>
      </c>
      <c r="K228" s="77"/>
      <c r="L228" s="77">
        <f t="shared" si="96"/>
        <v>0</v>
      </c>
      <c r="M228" s="77"/>
      <c r="N228" s="77"/>
      <c r="O228" s="77"/>
      <c r="P228" s="77"/>
      <c r="Q228" s="77"/>
      <c r="R228" s="73">
        <f t="shared" si="83"/>
        <v>0</v>
      </c>
      <c r="S228" s="73">
        <f t="shared" si="84"/>
        <v>0</v>
      </c>
      <c r="T228" s="142">
        <f t="shared" si="85"/>
        <v>0</v>
      </c>
      <c r="U228" s="142">
        <f t="shared" si="86"/>
        <v>0</v>
      </c>
      <c r="V228" s="143" t="e">
        <f t="shared" si="87"/>
        <v>#DIV/0!</v>
      </c>
    </row>
    <row r="229" spans="3:22" s="6" customFormat="1" ht="58.5" customHeight="1">
      <c r="C229" s="31"/>
      <c r="D229" s="31"/>
      <c r="E229" s="31"/>
      <c r="F229" s="33" t="s">
        <v>68</v>
      </c>
      <c r="G229" s="77"/>
      <c r="H229" s="73"/>
      <c r="I229" s="73"/>
      <c r="J229" s="140"/>
      <c r="K229" s="73"/>
      <c r="L229" s="73">
        <v>6800</v>
      </c>
      <c r="M229" s="73"/>
      <c r="N229" s="73"/>
      <c r="O229" s="73"/>
      <c r="P229" s="73"/>
      <c r="Q229" s="73">
        <v>6800</v>
      </c>
      <c r="R229" s="73">
        <f t="shared" si="83"/>
        <v>6800</v>
      </c>
      <c r="S229" s="73">
        <f t="shared" si="84"/>
        <v>0</v>
      </c>
      <c r="T229" s="142">
        <f t="shared" si="85"/>
        <v>0</v>
      </c>
      <c r="U229" s="142">
        <f t="shared" si="86"/>
        <v>0</v>
      </c>
      <c r="V229" s="143">
        <f t="shared" si="87"/>
        <v>0</v>
      </c>
    </row>
    <row r="230" spans="3:22" s="6" customFormat="1" ht="51.75" customHeight="1">
      <c r="C230" s="31" t="s">
        <v>370</v>
      </c>
      <c r="D230" s="31" t="s">
        <v>220</v>
      </c>
      <c r="E230" s="31" t="s">
        <v>70</v>
      </c>
      <c r="F230" s="41" t="s">
        <v>221</v>
      </c>
      <c r="G230" s="73">
        <f>SUM(G231:G233)</f>
        <v>0</v>
      </c>
      <c r="H230" s="73">
        <f>SUM(H231:H233)</f>
        <v>0</v>
      </c>
      <c r="I230" s="73">
        <f aca="true" t="shared" si="97" ref="I230:Q230">SUM(I231:I233)</f>
        <v>0</v>
      </c>
      <c r="J230" s="140"/>
      <c r="K230" s="73">
        <f t="shared" si="97"/>
        <v>0</v>
      </c>
      <c r="L230" s="73">
        <f t="shared" si="97"/>
        <v>100000</v>
      </c>
      <c r="M230" s="73">
        <f t="shared" si="97"/>
        <v>30000</v>
      </c>
      <c r="N230" s="73">
        <f t="shared" si="97"/>
        <v>0</v>
      </c>
      <c r="O230" s="73">
        <f t="shared" si="97"/>
        <v>0</v>
      </c>
      <c r="P230" s="73">
        <f t="shared" si="97"/>
        <v>0</v>
      </c>
      <c r="Q230" s="73">
        <f t="shared" si="97"/>
        <v>100000</v>
      </c>
      <c r="R230" s="73">
        <f t="shared" si="83"/>
        <v>100000</v>
      </c>
      <c r="S230" s="73">
        <f t="shared" si="84"/>
        <v>30000</v>
      </c>
      <c r="T230" s="142">
        <f t="shared" si="85"/>
        <v>0</v>
      </c>
      <c r="U230" s="142">
        <f t="shared" si="86"/>
        <v>0</v>
      </c>
      <c r="V230" s="143">
        <f t="shared" si="87"/>
        <v>0</v>
      </c>
    </row>
    <row r="231" spans="3:22" s="7" customFormat="1" ht="69.75" customHeight="1">
      <c r="C231" s="11"/>
      <c r="D231" s="11"/>
      <c r="E231" s="11"/>
      <c r="F231" s="33" t="s">
        <v>95</v>
      </c>
      <c r="G231" s="77"/>
      <c r="H231" s="77"/>
      <c r="I231" s="77"/>
      <c r="J231" s="140"/>
      <c r="K231" s="77"/>
      <c r="L231" s="73">
        <v>100000</v>
      </c>
      <c r="M231" s="73">
        <v>30000</v>
      </c>
      <c r="N231" s="73"/>
      <c r="O231" s="73"/>
      <c r="P231" s="73"/>
      <c r="Q231" s="73">
        <v>100000</v>
      </c>
      <c r="R231" s="73">
        <f t="shared" si="83"/>
        <v>100000</v>
      </c>
      <c r="S231" s="73">
        <f t="shared" si="84"/>
        <v>30000</v>
      </c>
      <c r="T231" s="142">
        <f t="shared" si="85"/>
        <v>0</v>
      </c>
      <c r="U231" s="142">
        <f t="shared" si="86"/>
        <v>0</v>
      </c>
      <c r="V231" s="143">
        <f t="shared" si="87"/>
        <v>0</v>
      </c>
    </row>
    <row r="232" spans="3:22" s="7" customFormat="1" ht="60.75" customHeight="1" hidden="1">
      <c r="C232" s="11"/>
      <c r="D232" s="11"/>
      <c r="E232" s="11"/>
      <c r="F232" s="33" t="s">
        <v>23</v>
      </c>
      <c r="G232" s="77">
        <f>H232</f>
        <v>0</v>
      </c>
      <c r="H232" s="77"/>
      <c r="I232" s="77"/>
      <c r="J232" s="140"/>
      <c r="K232" s="77"/>
      <c r="L232" s="77">
        <f t="shared" si="96"/>
        <v>0</v>
      </c>
      <c r="M232" s="77"/>
      <c r="N232" s="77"/>
      <c r="O232" s="77"/>
      <c r="P232" s="77"/>
      <c r="Q232" s="77"/>
      <c r="R232" s="73">
        <f t="shared" si="83"/>
        <v>0</v>
      </c>
      <c r="S232" s="73">
        <f t="shared" si="84"/>
        <v>0</v>
      </c>
      <c r="T232" s="142">
        <f t="shared" si="85"/>
        <v>0</v>
      </c>
      <c r="U232" s="142">
        <f t="shared" si="86"/>
        <v>0</v>
      </c>
      <c r="V232" s="143" t="e">
        <f t="shared" si="87"/>
        <v>#DIV/0!</v>
      </c>
    </row>
    <row r="233" spans="3:22" s="7" customFormat="1" ht="60.75" customHeight="1" hidden="1">
      <c r="C233" s="11"/>
      <c r="D233" s="11"/>
      <c r="E233" s="11"/>
      <c r="F233" s="33" t="s">
        <v>384</v>
      </c>
      <c r="G233" s="77">
        <f>H233</f>
        <v>0</v>
      </c>
      <c r="H233" s="77"/>
      <c r="I233" s="77"/>
      <c r="J233" s="140"/>
      <c r="K233" s="77"/>
      <c r="L233" s="77">
        <f t="shared" si="96"/>
        <v>0</v>
      </c>
      <c r="M233" s="77"/>
      <c r="N233" s="77"/>
      <c r="O233" s="77"/>
      <c r="P233" s="77"/>
      <c r="Q233" s="77"/>
      <c r="R233" s="73">
        <f t="shared" si="83"/>
        <v>0</v>
      </c>
      <c r="S233" s="73">
        <f t="shared" si="84"/>
        <v>0</v>
      </c>
      <c r="T233" s="142">
        <f t="shared" si="85"/>
        <v>0</v>
      </c>
      <c r="U233" s="142">
        <f t="shared" si="86"/>
        <v>0</v>
      </c>
      <c r="V233" s="143" t="e">
        <f t="shared" si="87"/>
        <v>#DIV/0!</v>
      </c>
    </row>
    <row r="234" spans="3:22" s="6" customFormat="1" ht="52.5" customHeight="1" hidden="1">
      <c r="C234" s="31" t="s">
        <v>371</v>
      </c>
      <c r="D234" s="31" t="s">
        <v>222</v>
      </c>
      <c r="E234" s="31" t="s">
        <v>70</v>
      </c>
      <c r="F234" s="41" t="s">
        <v>223</v>
      </c>
      <c r="G234" s="73">
        <f>SUM(G235:G240)</f>
        <v>0</v>
      </c>
      <c r="H234" s="73">
        <f>SUM(H235:H240)</f>
        <v>0</v>
      </c>
      <c r="I234" s="73">
        <f>SUM(I235:I240)</f>
        <v>0</v>
      </c>
      <c r="J234" s="140"/>
      <c r="K234" s="73">
        <f>SUM(K235:K240)</f>
        <v>0</v>
      </c>
      <c r="L234" s="73">
        <f t="shared" si="96"/>
        <v>0</v>
      </c>
      <c r="M234" s="73">
        <f>SUM(M235:M240)</f>
        <v>0</v>
      </c>
      <c r="N234" s="73">
        <f>SUM(N235:N240)</f>
        <v>0</v>
      </c>
      <c r="O234" s="73">
        <f>SUM(O235:O240)</f>
        <v>0</v>
      </c>
      <c r="P234" s="73">
        <f>SUM(P235:P240)</f>
        <v>0</v>
      </c>
      <c r="Q234" s="73">
        <f>SUM(Q235:Q240)</f>
        <v>0</v>
      </c>
      <c r="R234" s="73">
        <f t="shared" si="83"/>
        <v>0</v>
      </c>
      <c r="S234" s="73">
        <f t="shared" si="84"/>
        <v>0</v>
      </c>
      <c r="T234" s="142">
        <f t="shared" si="85"/>
        <v>0</v>
      </c>
      <c r="U234" s="142">
        <f t="shared" si="86"/>
        <v>0</v>
      </c>
      <c r="V234" s="143" t="e">
        <f t="shared" si="87"/>
        <v>#DIV/0!</v>
      </c>
    </row>
    <row r="235" spans="3:22" s="7" customFormat="1" ht="60" customHeight="1" hidden="1">
      <c r="C235" s="11"/>
      <c r="D235" s="11"/>
      <c r="E235" s="11"/>
      <c r="F235" s="33" t="s">
        <v>71</v>
      </c>
      <c r="G235" s="77">
        <f aca="true" t="shared" si="98" ref="G235:G266">H235+K235</f>
        <v>0</v>
      </c>
      <c r="H235" s="77"/>
      <c r="I235" s="77"/>
      <c r="J235" s="140"/>
      <c r="K235" s="77"/>
      <c r="L235" s="77">
        <f t="shared" si="96"/>
        <v>0</v>
      </c>
      <c r="M235" s="77"/>
      <c r="N235" s="77"/>
      <c r="O235" s="77"/>
      <c r="P235" s="77"/>
      <c r="Q235" s="77"/>
      <c r="R235" s="73">
        <f t="shared" si="83"/>
        <v>0</v>
      </c>
      <c r="S235" s="73">
        <f t="shared" si="84"/>
        <v>0</v>
      </c>
      <c r="T235" s="142">
        <f t="shared" si="85"/>
        <v>0</v>
      </c>
      <c r="U235" s="142">
        <f t="shared" si="86"/>
        <v>0</v>
      </c>
      <c r="V235" s="143" t="e">
        <f t="shared" si="87"/>
        <v>#DIV/0!</v>
      </c>
    </row>
    <row r="236" spans="3:22" s="7" customFormat="1" ht="57.75" customHeight="1" hidden="1">
      <c r="C236" s="11"/>
      <c r="D236" s="11"/>
      <c r="E236" s="11"/>
      <c r="F236" s="33" t="s">
        <v>23</v>
      </c>
      <c r="G236" s="77">
        <f t="shared" si="98"/>
        <v>0</v>
      </c>
      <c r="H236" s="77"/>
      <c r="I236" s="77"/>
      <c r="J236" s="140"/>
      <c r="K236" s="77"/>
      <c r="L236" s="77">
        <f t="shared" si="96"/>
        <v>0</v>
      </c>
      <c r="M236" s="77"/>
      <c r="N236" s="77"/>
      <c r="O236" s="77"/>
      <c r="P236" s="77"/>
      <c r="Q236" s="77"/>
      <c r="R236" s="73">
        <f t="shared" si="83"/>
        <v>0</v>
      </c>
      <c r="S236" s="73">
        <f t="shared" si="84"/>
        <v>0</v>
      </c>
      <c r="T236" s="142">
        <f t="shared" si="85"/>
        <v>0</v>
      </c>
      <c r="U236" s="142">
        <f t="shared" si="86"/>
        <v>0</v>
      </c>
      <c r="V236" s="143" t="e">
        <f t="shared" si="87"/>
        <v>#DIV/0!</v>
      </c>
    </row>
    <row r="237" spans="3:22" s="7" customFormat="1" ht="65.25" customHeight="1" hidden="1">
      <c r="C237" s="11"/>
      <c r="D237" s="11"/>
      <c r="E237" s="11"/>
      <c r="F237" s="33" t="s">
        <v>17</v>
      </c>
      <c r="G237" s="77">
        <f t="shared" si="98"/>
        <v>0</v>
      </c>
      <c r="H237" s="77"/>
      <c r="I237" s="77"/>
      <c r="J237" s="140"/>
      <c r="K237" s="77"/>
      <c r="L237" s="77">
        <f t="shared" si="96"/>
        <v>0</v>
      </c>
      <c r="M237" s="77"/>
      <c r="N237" s="77"/>
      <c r="O237" s="77"/>
      <c r="P237" s="77"/>
      <c r="Q237" s="77"/>
      <c r="R237" s="73">
        <f t="shared" si="83"/>
        <v>0</v>
      </c>
      <c r="S237" s="73">
        <f t="shared" si="84"/>
        <v>0</v>
      </c>
      <c r="T237" s="142">
        <f t="shared" si="85"/>
        <v>0</v>
      </c>
      <c r="U237" s="142">
        <f t="shared" si="86"/>
        <v>0</v>
      </c>
      <c r="V237" s="143" t="e">
        <f t="shared" si="87"/>
        <v>#DIV/0!</v>
      </c>
    </row>
    <row r="238" spans="3:22" s="7" customFormat="1" ht="33.75" customHeight="1" hidden="1">
      <c r="C238" s="11"/>
      <c r="D238" s="11"/>
      <c r="E238" s="11"/>
      <c r="F238" s="33" t="s">
        <v>407</v>
      </c>
      <c r="G238" s="77">
        <f t="shared" si="98"/>
        <v>0</v>
      </c>
      <c r="H238" s="77"/>
      <c r="I238" s="77"/>
      <c r="J238" s="140"/>
      <c r="K238" s="77"/>
      <c r="L238" s="77">
        <f t="shared" si="96"/>
        <v>0</v>
      </c>
      <c r="M238" s="77"/>
      <c r="N238" s="77"/>
      <c r="O238" s="77"/>
      <c r="P238" s="77"/>
      <c r="Q238" s="77"/>
      <c r="R238" s="73">
        <f t="shared" si="83"/>
        <v>0</v>
      </c>
      <c r="S238" s="73">
        <f t="shared" si="84"/>
        <v>0</v>
      </c>
      <c r="T238" s="142">
        <f t="shared" si="85"/>
        <v>0</v>
      </c>
      <c r="U238" s="142">
        <f t="shared" si="86"/>
        <v>0</v>
      </c>
      <c r="V238" s="143" t="e">
        <f t="shared" si="87"/>
        <v>#DIV/0!</v>
      </c>
    </row>
    <row r="239" spans="3:22" s="7" customFormat="1" ht="33.75" customHeight="1" hidden="1">
      <c r="C239" s="11"/>
      <c r="D239" s="11"/>
      <c r="E239" s="11"/>
      <c r="F239" s="33" t="s">
        <v>96</v>
      </c>
      <c r="G239" s="77">
        <f t="shared" si="98"/>
        <v>0</v>
      </c>
      <c r="H239" s="77"/>
      <c r="I239" s="77"/>
      <c r="J239" s="140"/>
      <c r="K239" s="77"/>
      <c r="L239" s="77">
        <f t="shared" si="96"/>
        <v>0</v>
      </c>
      <c r="M239" s="77"/>
      <c r="N239" s="77"/>
      <c r="O239" s="77"/>
      <c r="P239" s="77"/>
      <c r="Q239" s="77"/>
      <c r="R239" s="73">
        <f t="shared" si="83"/>
        <v>0</v>
      </c>
      <c r="S239" s="73">
        <f t="shared" si="84"/>
        <v>0</v>
      </c>
      <c r="T239" s="142">
        <f t="shared" si="85"/>
        <v>0</v>
      </c>
      <c r="U239" s="142">
        <f t="shared" si="86"/>
        <v>0</v>
      </c>
      <c r="V239" s="143" t="e">
        <f t="shared" si="87"/>
        <v>#DIV/0!</v>
      </c>
    </row>
    <row r="240" spans="3:22" s="7" customFormat="1" ht="48" customHeight="1" hidden="1">
      <c r="C240" s="11"/>
      <c r="D240" s="11"/>
      <c r="E240" s="11"/>
      <c r="F240" s="33" t="s">
        <v>507</v>
      </c>
      <c r="G240" s="77">
        <f t="shared" si="98"/>
        <v>0</v>
      </c>
      <c r="H240" s="77"/>
      <c r="I240" s="77"/>
      <c r="J240" s="140"/>
      <c r="K240" s="77"/>
      <c r="L240" s="77">
        <f t="shared" si="96"/>
        <v>0</v>
      </c>
      <c r="M240" s="77"/>
      <c r="N240" s="77"/>
      <c r="O240" s="77"/>
      <c r="P240" s="77"/>
      <c r="Q240" s="77"/>
      <c r="R240" s="73">
        <f t="shared" si="83"/>
        <v>0</v>
      </c>
      <c r="S240" s="73">
        <f t="shared" si="84"/>
        <v>0</v>
      </c>
      <c r="T240" s="142">
        <f t="shared" si="85"/>
        <v>0</v>
      </c>
      <c r="U240" s="142">
        <f t="shared" si="86"/>
        <v>0</v>
      </c>
      <c r="V240" s="143" t="e">
        <f t="shared" si="87"/>
        <v>#DIV/0!</v>
      </c>
    </row>
    <row r="241" spans="3:22" s="6" customFormat="1" ht="33.75" customHeight="1" hidden="1">
      <c r="C241" s="31" t="s">
        <v>372</v>
      </c>
      <c r="D241" s="31" t="s">
        <v>226</v>
      </c>
      <c r="E241" s="31" t="s">
        <v>70</v>
      </c>
      <c r="F241" s="41" t="s">
        <v>227</v>
      </c>
      <c r="G241" s="73">
        <f t="shared" si="98"/>
        <v>0</v>
      </c>
      <c r="H241" s="73">
        <f>H242</f>
        <v>0</v>
      </c>
      <c r="I241" s="73">
        <f>I242</f>
        <v>0</v>
      </c>
      <c r="J241" s="140"/>
      <c r="K241" s="73">
        <f>K242</f>
        <v>0</v>
      </c>
      <c r="L241" s="73">
        <f>M241+Q241</f>
        <v>0</v>
      </c>
      <c r="M241" s="73">
        <f>M242</f>
        <v>0</v>
      </c>
      <c r="N241" s="73">
        <f>N242</f>
        <v>0</v>
      </c>
      <c r="O241" s="73">
        <f>O242</f>
        <v>0</v>
      </c>
      <c r="P241" s="73">
        <f>P242</f>
        <v>0</v>
      </c>
      <c r="Q241" s="73">
        <f>Q242</f>
        <v>0</v>
      </c>
      <c r="R241" s="73">
        <f t="shared" si="83"/>
        <v>0</v>
      </c>
      <c r="S241" s="73">
        <f t="shared" si="84"/>
        <v>0</v>
      </c>
      <c r="T241" s="142">
        <f t="shared" si="85"/>
        <v>0</v>
      </c>
      <c r="U241" s="142">
        <f t="shared" si="86"/>
        <v>0</v>
      </c>
      <c r="V241" s="143" t="e">
        <f t="shared" si="87"/>
        <v>#DIV/0!</v>
      </c>
    </row>
    <row r="242" spans="3:22" s="7" customFormat="1" ht="54.75" customHeight="1" hidden="1">
      <c r="C242" s="11"/>
      <c r="D242" s="11"/>
      <c r="E242" s="11"/>
      <c r="F242" s="33" t="s">
        <v>23</v>
      </c>
      <c r="G242" s="77">
        <f t="shared" si="98"/>
        <v>0</v>
      </c>
      <c r="H242" s="77"/>
      <c r="I242" s="77"/>
      <c r="J242" s="140"/>
      <c r="K242" s="77"/>
      <c r="L242" s="77">
        <f aca="true" t="shared" si="99" ref="L242:L266">N242+Q242</f>
        <v>0</v>
      </c>
      <c r="M242" s="77"/>
      <c r="N242" s="77"/>
      <c r="O242" s="77"/>
      <c r="P242" s="77"/>
      <c r="Q242" s="77"/>
      <c r="R242" s="73">
        <f t="shared" si="83"/>
        <v>0</v>
      </c>
      <c r="S242" s="73">
        <f t="shared" si="84"/>
        <v>0</v>
      </c>
      <c r="T242" s="142">
        <f t="shared" si="85"/>
        <v>0</v>
      </c>
      <c r="U242" s="142">
        <f t="shared" si="86"/>
        <v>0</v>
      </c>
      <c r="V242" s="143" t="e">
        <f t="shared" si="87"/>
        <v>#DIV/0!</v>
      </c>
    </row>
    <row r="243" spans="3:22" s="6" customFormat="1" ht="33.75" customHeight="1">
      <c r="C243" s="31" t="s">
        <v>373</v>
      </c>
      <c r="D243" s="31" t="s">
        <v>228</v>
      </c>
      <c r="E243" s="31" t="s">
        <v>70</v>
      </c>
      <c r="F243" s="41" t="s">
        <v>576</v>
      </c>
      <c r="G243" s="73">
        <f>SUM(G244:G245)</f>
        <v>0</v>
      </c>
      <c r="H243" s="73">
        <f>SUM(H244:H245)</f>
        <v>0</v>
      </c>
      <c r="I243" s="73">
        <f aca="true" t="shared" si="100" ref="I243:Q243">SUM(I244:I245)</f>
        <v>0</v>
      </c>
      <c r="J243" s="140"/>
      <c r="K243" s="73">
        <f t="shared" si="100"/>
        <v>0</v>
      </c>
      <c r="L243" s="73">
        <f t="shared" si="100"/>
        <v>8231700</v>
      </c>
      <c r="M243" s="73">
        <f t="shared" si="100"/>
        <v>0</v>
      </c>
      <c r="N243" s="73">
        <f t="shared" si="100"/>
        <v>0</v>
      </c>
      <c r="O243" s="73">
        <f t="shared" si="100"/>
        <v>0</v>
      </c>
      <c r="P243" s="73">
        <f t="shared" si="100"/>
        <v>0</v>
      </c>
      <c r="Q243" s="73">
        <f t="shared" si="100"/>
        <v>8231700</v>
      </c>
      <c r="R243" s="73">
        <f t="shared" si="83"/>
        <v>8231700</v>
      </c>
      <c r="S243" s="73">
        <f t="shared" si="84"/>
        <v>0</v>
      </c>
      <c r="T243" s="142">
        <f t="shared" si="85"/>
        <v>0</v>
      </c>
      <c r="U243" s="142">
        <f t="shared" si="86"/>
        <v>0</v>
      </c>
      <c r="V243" s="143">
        <f t="shared" si="87"/>
        <v>0</v>
      </c>
    </row>
    <row r="244" spans="3:22" s="7" customFormat="1" ht="55.5" customHeight="1">
      <c r="C244" s="11"/>
      <c r="D244" s="11"/>
      <c r="E244" s="11"/>
      <c r="F244" s="33" t="s">
        <v>23</v>
      </c>
      <c r="G244" s="77"/>
      <c r="H244" s="77"/>
      <c r="I244" s="77"/>
      <c r="J244" s="140"/>
      <c r="K244" s="77"/>
      <c r="L244" s="73">
        <v>5525000</v>
      </c>
      <c r="M244" s="73"/>
      <c r="N244" s="73"/>
      <c r="O244" s="73"/>
      <c r="P244" s="73"/>
      <c r="Q244" s="73">
        <v>5525000</v>
      </c>
      <c r="R244" s="73">
        <f t="shared" si="83"/>
        <v>5525000</v>
      </c>
      <c r="S244" s="73">
        <f t="shared" si="84"/>
        <v>0</v>
      </c>
      <c r="T244" s="142">
        <f t="shared" si="85"/>
        <v>0</v>
      </c>
      <c r="U244" s="142">
        <f t="shared" si="86"/>
        <v>0</v>
      </c>
      <c r="V244" s="143">
        <f t="shared" si="87"/>
        <v>0</v>
      </c>
    </row>
    <row r="245" spans="3:22" s="7" customFormat="1" ht="42" customHeight="1">
      <c r="C245" s="11"/>
      <c r="D245" s="11"/>
      <c r="E245" s="11"/>
      <c r="F245" s="33" t="s">
        <v>559</v>
      </c>
      <c r="G245" s="77"/>
      <c r="H245" s="77"/>
      <c r="I245" s="77"/>
      <c r="J245" s="140"/>
      <c r="K245" s="77"/>
      <c r="L245" s="73">
        <v>2706700</v>
      </c>
      <c r="M245" s="73"/>
      <c r="N245" s="73"/>
      <c r="O245" s="73"/>
      <c r="P245" s="73"/>
      <c r="Q245" s="73">
        <v>2706700</v>
      </c>
      <c r="R245" s="73">
        <f t="shared" si="83"/>
        <v>2706700</v>
      </c>
      <c r="S245" s="73">
        <f t="shared" si="84"/>
        <v>0</v>
      </c>
      <c r="T245" s="142">
        <f t="shared" si="85"/>
        <v>0</v>
      </c>
      <c r="U245" s="142">
        <f t="shared" si="86"/>
        <v>0</v>
      </c>
      <c r="V245" s="143">
        <f t="shared" si="87"/>
        <v>0</v>
      </c>
    </row>
    <row r="246" spans="3:22" s="6" customFormat="1" ht="51.75" customHeight="1" hidden="1">
      <c r="C246" s="31" t="s">
        <v>374</v>
      </c>
      <c r="D246" s="31" t="s">
        <v>229</v>
      </c>
      <c r="E246" s="31" t="s">
        <v>70</v>
      </c>
      <c r="F246" s="41" t="s">
        <v>231</v>
      </c>
      <c r="G246" s="73">
        <f t="shared" si="98"/>
        <v>0</v>
      </c>
      <c r="H246" s="73">
        <f>H247</f>
        <v>0</v>
      </c>
      <c r="I246" s="73">
        <f>I247</f>
        <v>0</v>
      </c>
      <c r="J246" s="140" t="e">
        <f t="shared" si="93"/>
        <v>#DIV/0!</v>
      </c>
      <c r="K246" s="73">
        <f>K247</f>
        <v>0</v>
      </c>
      <c r="L246" s="73">
        <f t="shared" si="99"/>
        <v>0</v>
      </c>
      <c r="M246" s="73">
        <f>M247</f>
        <v>0</v>
      </c>
      <c r="N246" s="73">
        <f>N247</f>
        <v>0</v>
      </c>
      <c r="O246" s="73">
        <f>O247</f>
        <v>0</v>
      </c>
      <c r="P246" s="73">
        <f>P247</f>
        <v>0</v>
      </c>
      <c r="Q246" s="73">
        <f>Q247</f>
        <v>0</v>
      </c>
      <c r="R246" s="73">
        <f t="shared" si="83"/>
        <v>0</v>
      </c>
      <c r="S246" s="73">
        <f t="shared" si="84"/>
        <v>0</v>
      </c>
      <c r="T246" s="142">
        <f t="shared" si="85"/>
        <v>0</v>
      </c>
      <c r="U246" s="142">
        <f t="shared" si="86"/>
        <v>0</v>
      </c>
      <c r="V246" s="143" t="e">
        <f t="shared" si="87"/>
        <v>#DIV/0!</v>
      </c>
    </row>
    <row r="247" spans="3:22" s="7" customFormat="1" ht="60" customHeight="1" hidden="1">
      <c r="C247" s="11"/>
      <c r="D247" s="11"/>
      <c r="E247" s="11"/>
      <c r="F247" s="33" t="s">
        <v>232</v>
      </c>
      <c r="G247" s="77">
        <f t="shared" si="98"/>
        <v>0</v>
      </c>
      <c r="H247" s="77"/>
      <c r="I247" s="77"/>
      <c r="J247" s="140" t="e">
        <f t="shared" si="93"/>
        <v>#DIV/0!</v>
      </c>
      <c r="K247" s="77"/>
      <c r="L247" s="77">
        <f t="shared" si="99"/>
        <v>0</v>
      </c>
      <c r="M247" s="77"/>
      <c r="N247" s="77"/>
      <c r="O247" s="77"/>
      <c r="P247" s="77"/>
      <c r="Q247" s="77"/>
      <c r="R247" s="73">
        <f t="shared" si="83"/>
        <v>0</v>
      </c>
      <c r="S247" s="73">
        <f t="shared" si="84"/>
        <v>0</v>
      </c>
      <c r="T247" s="142">
        <f t="shared" si="85"/>
        <v>0</v>
      </c>
      <c r="U247" s="142">
        <f t="shared" si="86"/>
        <v>0</v>
      </c>
      <c r="V247" s="143" t="e">
        <f t="shared" si="87"/>
        <v>#DIV/0!</v>
      </c>
    </row>
    <row r="248" spans="3:22" s="6" customFormat="1" ht="51" customHeight="1" hidden="1">
      <c r="C248" s="31" t="s">
        <v>375</v>
      </c>
      <c r="D248" s="31" t="s">
        <v>230</v>
      </c>
      <c r="E248" s="31" t="s">
        <v>70</v>
      </c>
      <c r="F248" s="41" t="s">
        <v>233</v>
      </c>
      <c r="G248" s="73">
        <f t="shared" si="98"/>
        <v>0</v>
      </c>
      <c r="H248" s="73"/>
      <c r="I248" s="73"/>
      <c r="J248" s="140" t="e">
        <f t="shared" si="93"/>
        <v>#DIV/0!</v>
      </c>
      <c r="K248" s="73"/>
      <c r="L248" s="73">
        <f t="shared" si="99"/>
        <v>0</v>
      </c>
      <c r="M248" s="73"/>
      <c r="N248" s="73"/>
      <c r="O248" s="73"/>
      <c r="P248" s="73"/>
      <c r="Q248" s="73"/>
      <c r="R248" s="73">
        <f t="shared" si="83"/>
        <v>0</v>
      </c>
      <c r="S248" s="73">
        <f t="shared" si="84"/>
        <v>0</v>
      </c>
      <c r="T248" s="142">
        <f t="shared" si="85"/>
        <v>0</v>
      </c>
      <c r="U248" s="142">
        <f t="shared" si="86"/>
        <v>0</v>
      </c>
      <c r="V248" s="143" t="e">
        <f t="shared" si="87"/>
        <v>#DIV/0!</v>
      </c>
    </row>
    <row r="249" spans="1:22" s="6" customFormat="1" ht="36" customHeight="1">
      <c r="A249" s="6">
        <v>4</v>
      </c>
      <c r="B249" s="6">
        <v>40</v>
      </c>
      <c r="C249" s="31" t="s">
        <v>348</v>
      </c>
      <c r="D249" s="31" t="s">
        <v>69</v>
      </c>
      <c r="E249" s="31" t="s">
        <v>70</v>
      </c>
      <c r="F249" s="42" t="s">
        <v>224</v>
      </c>
      <c r="G249" s="73">
        <f>SUM(G250:G257)</f>
        <v>6850800</v>
      </c>
      <c r="H249" s="73">
        <f>SUM(H250:H257)</f>
        <v>4532000</v>
      </c>
      <c r="I249" s="73">
        <f>SUM(I250:I257)</f>
        <v>4208214</v>
      </c>
      <c r="J249" s="140">
        <f t="shared" si="93"/>
        <v>61.426607111578214</v>
      </c>
      <c r="K249" s="73"/>
      <c r="L249" s="73">
        <f aca="true" t="shared" si="101" ref="L249:Q249">SUM(L250:L257)</f>
        <v>600000</v>
      </c>
      <c r="M249" s="73">
        <f t="shared" si="101"/>
        <v>100000</v>
      </c>
      <c r="N249" s="73">
        <f t="shared" si="101"/>
        <v>0</v>
      </c>
      <c r="O249" s="73">
        <f t="shared" si="101"/>
        <v>0</v>
      </c>
      <c r="P249" s="73">
        <f t="shared" si="101"/>
        <v>0</v>
      </c>
      <c r="Q249" s="73">
        <f t="shared" si="101"/>
        <v>600000</v>
      </c>
      <c r="R249" s="73">
        <f t="shared" si="83"/>
        <v>7450800</v>
      </c>
      <c r="S249" s="73">
        <f t="shared" si="84"/>
        <v>4632000</v>
      </c>
      <c r="T249" s="142">
        <f t="shared" si="85"/>
        <v>4208214</v>
      </c>
      <c r="U249" s="142">
        <f t="shared" si="86"/>
        <v>0</v>
      </c>
      <c r="V249" s="143">
        <f t="shared" si="87"/>
        <v>56.480028990175555</v>
      </c>
    </row>
    <row r="250" spans="3:22" s="7" customFormat="1" ht="63" customHeight="1">
      <c r="C250" s="11"/>
      <c r="D250" s="11"/>
      <c r="E250" s="11"/>
      <c r="F250" s="33" t="s">
        <v>23</v>
      </c>
      <c r="G250" s="73">
        <v>5600800</v>
      </c>
      <c r="H250" s="73">
        <v>4401423</v>
      </c>
      <c r="I250" s="73">
        <v>4077639</v>
      </c>
      <c r="J250" s="140">
        <f t="shared" si="93"/>
        <v>72.8045814883588</v>
      </c>
      <c r="K250" s="77"/>
      <c r="L250" s="73">
        <v>500000</v>
      </c>
      <c r="M250" s="73"/>
      <c r="N250" s="73"/>
      <c r="O250" s="73"/>
      <c r="P250" s="73"/>
      <c r="Q250" s="73">
        <v>500000</v>
      </c>
      <c r="R250" s="73">
        <f t="shared" si="83"/>
        <v>6100800</v>
      </c>
      <c r="S250" s="73">
        <f t="shared" si="84"/>
        <v>4401423</v>
      </c>
      <c r="T250" s="142">
        <f t="shared" si="85"/>
        <v>4077639</v>
      </c>
      <c r="U250" s="142">
        <f t="shared" si="86"/>
        <v>0</v>
      </c>
      <c r="V250" s="143">
        <f t="shared" si="87"/>
        <v>66.83777537372147</v>
      </c>
    </row>
    <row r="251" spans="3:22" s="7" customFormat="1" ht="63.75" customHeight="1" hidden="1">
      <c r="C251" s="11"/>
      <c r="D251" s="11"/>
      <c r="E251" s="11"/>
      <c r="F251" s="43" t="s">
        <v>95</v>
      </c>
      <c r="G251" s="77">
        <f t="shared" si="98"/>
        <v>0</v>
      </c>
      <c r="H251" s="77"/>
      <c r="I251" s="77"/>
      <c r="J251" s="140" t="e">
        <f t="shared" si="93"/>
        <v>#DIV/0!</v>
      </c>
      <c r="K251" s="77"/>
      <c r="L251" s="77">
        <f t="shared" si="99"/>
        <v>0</v>
      </c>
      <c r="M251" s="77"/>
      <c r="N251" s="77"/>
      <c r="O251" s="77"/>
      <c r="P251" s="77"/>
      <c r="Q251" s="77"/>
      <c r="R251" s="73">
        <f t="shared" si="83"/>
        <v>0</v>
      </c>
      <c r="S251" s="73">
        <f t="shared" si="84"/>
        <v>0</v>
      </c>
      <c r="T251" s="142">
        <f t="shared" si="85"/>
        <v>0</v>
      </c>
      <c r="U251" s="142">
        <f t="shared" si="86"/>
        <v>0</v>
      </c>
      <c r="V251" s="143" t="e">
        <f t="shared" si="87"/>
        <v>#DIV/0!</v>
      </c>
    </row>
    <row r="252" spans="3:22" s="7" customFormat="1" ht="51" customHeight="1" hidden="1">
      <c r="C252" s="11"/>
      <c r="D252" s="11"/>
      <c r="E252" s="11"/>
      <c r="F252" s="33" t="s">
        <v>71</v>
      </c>
      <c r="G252" s="77">
        <f t="shared" si="98"/>
        <v>0</v>
      </c>
      <c r="H252" s="77"/>
      <c r="I252" s="77"/>
      <c r="J252" s="140" t="e">
        <f t="shared" si="93"/>
        <v>#DIV/0!</v>
      </c>
      <c r="K252" s="77"/>
      <c r="L252" s="77">
        <f t="shared" si="99"/>
        <v>0</v>
      </c>
      <c r="M252" s="77"/>
      <c r="N252" s="77"/>
      <c r="O252" s="77"/>
      <c r="P252" s="77"/>
      <c r="Q252" s="77"/>
      <c r="R252" s="73">
        <f t="shared" si="83"/>
        <v>0</v>
      </c>
      <c r="S252" s="73">
        <f t="shared" si="84"/>
        <v>0</v>
      </c>
      <c r="T252" s="142">
        <f t="shared" si="85"/>
        <v>0</v>
      </c>
      <c r="U252" s="142">
        <f t="shared" si="86"/>
        <v>0</v>
      </c>
      <c r="V252" s="143" t="e">
        <f t="shared" si="87"/>
        <v>#DIV/0!</v>
      </c>
    </row>
    <row r="253" spans="3:22" s="7" customFormat="1" ht="37.5" customHeight="1" hidden="1">
      <c r="C253" s="11"/>
      <c r="D253" s="11"/>
      <c r="E253" s="11"/>
      <c r="F253" s="43" t="s">
        <v>407</v>
      </c>
      <c r="G253" s="77">
        <f t="shared" si="98"/>
        <v>0</v>
      </c>
      <c r="H253" s="77"/>
      <c r="I253" s="77"/>
      <c r="J253" s="140" t="e">
        <f t="shared" si="93"/>
        <v>#DIV/0!</v>
      </c>
      <c r="K253" s="77"/>
      <c r="L253" s="77">
        <f t="shared" si="99"/>
        <v>0</v>
      </c>
      <c r="M253" s="77"/>
      <c r="N253" s="77"/>
      <c r="O253" s="77"/>
      <c r="P253" s="77"/>
      <c r="Q253" s="77"/>
      <c r="R253" s="73">
        <f t="shared" si="83"/>
        <v>0</v>
      </c>
      <c r="S253" s="73">
        <f t="shared" si="84"/>
        <v>0</v>
      </c>
      <c r="T253" s="142">
        <f t="shared" si="85"/>
        <v>0</v>
      </c>
      <c r="U253" s="142">
        <f t="shared" si="86"/>
        <v>0</v>
      </c>
      <c r="V253" s="143" t="e">
        <f t="shared" si="87"/>
        <v>#DIV/0!</v>
      </c>
    </row>
    <row r="254" spans="3:22" s="7" customFormat="1" ht="45" customHeight="1" hidden="1">
      <c r="C254" s="11"/>
      <c r="D254" s="11"/>
      <c r="E254" s="11"/>
      <c r="F254" s="43" t="s">
        <v>560</v>
      </c>
      <c r="G254" s="77">
        <f t="shared" si="98"/>
        <v>0</v>
      </c>
      <c r="H254" s="77"/>
      <c r="I254" s="77"/>
      <c r="J254" s="140" t="e">
        <f t="shared" si="93"/>
        <v>#DIV/0!</v>
      </c>
      <c r="K254" s="77"/>
      <c r="L254" s="77">
        <f t="shared" si="99"/>
        <v>0</v>
      </c>
      <c r="M254" s="77"/>
      <c r="N254" s="77"/>
      <c r="O254" s="77"/>
      <c r="P254" s="77"/>
      <c r="Q254" s="77"/>
      <c r="R254" s="73">
        <f t="shared" si="83"/>
        <v>0</v>
      </c>
      <c r="S254" s="73">
        <f t="shared" si="84"/>
        <v>0</v>
      </c>
      <c r="T254" s="142">
        <f t="shared" si="85"/>
        <v>0</v>
      </c>
      <c r="U254" s="142">
        <f t="shared" si="86"/>
        <v>0</v>
      </c>
      <c r="V254" s="143" t="e">
        <f t="shared" si="87"/>
        <v>#DIV/0!</v>
      </c>
    </row>
    <row r="255" spans="3:22" s="7" customFormat="1" ht="57.75" customHeight="1">
      <c r="C255" s="11"/>
      <c r="D255" s="11"/>
      <c r="E255" s="11"/>
      <c r="F255" s="43" t="s">
        <v>93</v>
      </c>
      <c r="G255" s="73">
        <v>850000</v>
      </c>
      <c r="H255" s="73"/>
      <c r="I255" s="77"/>
      <c r="J255" s="140">
        <f t="shared" si="93"/>
        <v>0</v>
      </c>
      <c r="K255" s="77"/>
      <c r="L255" s="73">
        <v>100000</v>
      </c>
      <c r="M255" s="73">
        <v>100000</v>
      </c>
      <c r="N255" s="73"/>
      <c r="O255" s="73"/>
      <c r="P255" s="73"/>
      <c r="Q255" s="73">
        <v>100000</v>
      </c>
      <c r="R255" s="73">
        <f t="shared" si="83"/>
        <v>950000</v>
      </c>
      <c r="S255" s="73">
        <f t="shared" si="84"/>
        <v>100000</v>
      </c>
      <c r="T255" s="142">
        <f t="shared" si="85"/>
        <v>0</v>
      </c>
      <c r="U255" s="142">
        <f t="shared" si="86"/>
        <v>0</v>
      </c>
      <c r="V255" s="143">
        <f t="shared" si="87"/>
        <v>0</v>
      </c>
    </row>
    <row r="256" spans="3:22" s="7" customFormat="1" ht="51.75" customHeight="1" hidden="1">
      <c r="C256" s="11"/>
      <c r="D256" s="11"/>
      <c r="E256" s="11"/>
      <c r="F256" s="64" t="s">
        <v>19</v>
      </c>
      <c r="G256" s="77">
        <f t="shared" si="98"/>
        <v>0</v>
      </c>
      <c r="H256" s="77"/>
      <c r="I256" s="77"/>
      <c r="J256" s="140" t="e">
        <f t="shared" si="93"/>
        <v>#DIV/0!</v>
      </c>
      <c r="K256" s="77"/>
      <c r="L256" s="77">
        <f t="shared" si="99"/>
        <v>0</v>
      </c>
      <c r="M256" s="77"/>
      <c r="N256" s="77"/>
      <c r="O256" s="77"/>
      <c r="P256" s="77"/>
      <c r="Q256" s="77"/>
      <c r="R256" s="73">
        <f t="shared" si="83"/>
        <v>0</v>
      </c>
      <c r="S256" s="73">
        <f t="shared" si="84"/>
        <v>0</v>
      </c>
      <c r="T256" s="142">
        <f t="shared" si="85"/>
        <v>0</v>
      </c>
      <c r="U256" s="142">
        <f t="shared" si="86"/>
        <v>0</v>
      </c>
      <c r="V256" s="143" t="e">
        <f t="shared" si="87"/>
        <v>#DIV/0!</v>
      </c>
    </row>
    <row r="257" spans="3:22" s="7" customFormat="1" ht="52.5" customHeight="1">
      <c r="C257" s="11"/>
      <c r="D257" s="11"/>
      <c r="E257" s="11"/>
      <c r="F257" s="43" t="s">
        <v>94</v>
      </c>
      <c r="G257" s="73">
        <v>400000</v>
      </c>
      <c r="H257" s="73">
        <v>130577</v>
      </c>
      <c r="I257" s="73">
        <v>130575</v>
      </c>
      <c r="J257" s="140">
        <f t="shared" si="93"/>
        <v>32.64375</v>
      </c>
      <c r="K257" s="77"/>
      <c r="L257" s="77"/>
      <c r="M257" s="77"/>
      <c r="N257" s="77"/>
      <c r="O257" s="77"/>
      <c r="P257" s="77"/>
      <c r="Q257" s="77"/>
      <c r="R257" s="73">
        <f t="shared" si="83"/>
        <v>400000</v>
      </c>
      <c r="S257" s="73">
        <f t="shared" si="84"/>
        <v>130577</v>
      </c>
      <c r="T257" s="142">
        <f t="shared" si="85"/>
        <v>130575</v>
      </c>
      <c r="U257" s="142">
        <f t="shared" si="86"/>
        <v>0</v>
      </c>
      <c r="V257" s="143">
        <f t="shared" si="87"/>
        <v>32.64375</v>
      </c>
    </row>
    <row r="258" spans="3:22" s="7" customFormat="1" ht="32.25" customHeight="1">
      <c r="C258" s="31" t="s">
        <v>357</v>
      </c>
      <c r="D258" s="31" t="s">
        <v>358</v>
      </c>
      <c r="E258" s="31" t="s">
        <v>70</v>
      </c>
      <c r="F258" s="42" t="s">
        <v>359</v>
      </c>
      <c r="G258" s="73">
        <f>G259</f>
        <v>10000</v>
      </c>
      <c r="H258" s="73">
        <f>H259</f>
        <v>0</v>
      </c>
      <c r="I258" s="73">
        <f aca="true" t="shared" si="102" ref="I258:Q258">I259</f>
        <v>0</v>
      </c>
      <c r="J258" s="140">
        <f t="shared" si="93"/>
        <v>0</v>
      </c>
      <c r="K258" s="73">
        <f t="shared" si="102"/>
        <v>0</v>
      </c>
      <c r="L258" s="73">
        <f t="shared" si="102"/>
        <v>0</v>
      </c>
      <c r="M258" s="73">
        <f t="shared" si="102"/>
        <v>0</v>
      </c>
      <c r="N258" s="73">
        <f t="shared" si="102"/>
        <v>0</v>
      </c>
      <c r="O258" s="73">
        <f t="shared" si="102"/>
        <v>0</v>
      </c>
      <c r="P258" s="73">
        <f t="shared" si="102"/>
        <v>0</v>
      </c>
      <c r="Q258" s="73">
        <f t="shared" si="102"/>
        <v>0</v>
      </c>
      <c r="R258" s="73">
        <f t="shared" si="83"/>
        <v>10000</v>
      </c>
      <c r="S258" s="73">
        <f t="shared" si="84"/>
        <v>0</v>
      </c>
      <c r="T258" s="142">
        <f t="shared" si="85"/>
        <v>0</v>
      </c>
      <c r="U258" s="142">
        <f t="shared" si="86"/>
        <v>0</v>
      </c>
      <c r="V258" s="143">
        <f t="shared" si="87"/>
        <v>0</v>
      </c>
    </row>
    <row r="259" spans="3:22" s="7" customFormat="1" ht="45" customHeight="1">
      <c r="C259" s="11"/>
      <c r="D259" s="11"/>
      <c r="E259" s="11"/>
      <c r="F259" s="43" t="s">
        <v>360</v>
      </c>
      <c r="G259" s="73">
        <v>10000</v>
      </c>
      <c r="H259" s="73"/>
      <c r="I259" s="77"/>
      <c r="J259" s="140">
        <f t="shared" si="93"/>
        <v>0</v>
      </c>
      <c r="K259" s="77"/>
      <c r="L259" s="77"/>
      <c r="M259" s="77"/>
      <c r="N259" s="77"/>
      <c r="O259" s="77"/>
      <c r="P259" s="77"/>
      <c r="Q259" s="77"/>
      <c r="R259" s="73">
        <f t="shared" si="83"/>
        <v>10000</v>
      </c>
      <c r="S259" s="73">
        <f t="shared" si="84"/>
        <v>0</v>
      </c>
      <c r="T259" s="142">
        <f t="shared" si="85"/>
        <v>0</v>
      </c>
      <c r="U259" s="142">
        <f t="shared" si="86"/>
        <v>0</v>
      </c>
      <c r="V259" s="143">
        <f t="shared" si="87"/>
        <v>0</v>
      </c>
    </row>
    <row r="260" spans="3:22" s="7" customFormat="1" ht="30" customHeight="1">
      <c r="C260" s="31" t="s">
        <v>361</v>
      </c>
      <c r="D260" s="31" t="s">
        <v>304</v>
      </c>
      <c r="E260" s="31" t="s">
        <v>103</v>
      </c>
      <c r="F260" s="42" t="s">
        <v>305</v>
      </c>
      <c r="G260" s="73">
        <f>G261</f>
        <v>550000</v>
      </c>
      <c r="H260" s="73">
        <f>H261</f>
        <v>151645</v>
      </c>
      <c r="I260" s="73">
        <f>I261</f>
        <v>151645</v>
      </c>
      <c r="J260" s="140">
        <f t="shared" si="93"/>
        <v>27.57181818181818</v>
      </c>
      <c r="K260" s="73">
        <f>K261</f>
        <v>0</v>
      </c>
      <c r="L260" s="73">
        <f t="shared" si="99"/>
        <v>0</v>
      </c>
      <c r="M260" s="73">
        <f>M261</f>
        <v>0</v>
      </c>
      <c r="N260" s="73">
        <f>N261</f>
        <v>0</v>
      </c>
      <c r="O260" s="73">
        <f>O261</f>
        <v>0</v>
      </c>
      <c r="P260" s="73">
        <f>P261</f>
        <v>0</v>
      </c>
      <c r="Q260" s="73">
        <f>Q261</f>
        <v>0</v>
      </c>
      <c r="R260" s="73">
        <f t="shared" si="83"/>
        <v>550000</v>
      </c>
      <c r="S260" s="73">
        <f t="shared" si="84"/>
        <v>151645</v>
      </c>
      <c r="T260" s="142">
        <f t="shared" si="85"/>
        <v>151645</v>
      </c>
      <c r="U260" s="142">
        <f t="shared" si="86"/>
        <v>0</v>
      </c>
      <c r="V260" s="143">
        <f t="shared" si="87"/>
        <v>27.57181818181818</v>
      </c>
    </row>
    <row r="261" spans="3:22" s="7" customFormat="1" ht="53.25" customHeight="1">
      <c r="C261" s="11"/>
      <c r="D261" s="11"/>
      <c r="E261" s="11"/>
      <c r="F261" s="43" t="s">
        <v>94</v>
      </c>
      <c r="G261" s="73">
        <v>550000</v>
      </c>
      <c r="H261" s="73">
        <v>151645</v>
      </c>
      <c r="I261" s="73">
        <v>151645</v>
      </c>
      <c r="J261" s="140">
        <f t="shared" si="93"/>
        <v>27.57181818181818</v>
      </c>
      <c r="K261" s="77"/>
      <c r="L261" s="77">
        <f t="shared" si="99"/>
        <v>0</v>
      </c>
      <c r="M261" s="77"/>
      <c r="N261" s="77"/>
      <c r="O261" s="77"/>
      <c r="P261" s="77"/>
      <c r="Q261" s="77"/>
      <c r="R261" s="73">
        <f t="shared" si="83"/>
        <v>550000</v>
      </c>
      <c r="S261" s="73">
        <f t="shared" si="84"/>
        <v>151645</v>
      </c>
      <c r="T261" s="142">
        <f t="shared" si="85"/>
        <v>151645</v>
      </c>
      <c r="U261" s="142">
        <f t="shared" si="86"/>
        <v>0</v>
      </c>
      <c r="V261" s="143">
        <f t="shared" si="87"/>
        <v>27.57181818181818</v>
      </c>
    </row>
    <row r="262" spans="1:22" s="6" customFormat="1" ht="31.5" customHeight="1">
      <c r="A262" s="14">
        <v>8</v>
      </c>
      <c r="B262" s="6">
        <v>41</v>
      </c>
      <c r="C262" s="31" t="s">
        <v>349</v>
      </c>
      <c r="D262" s="31" t="s">
        <v>84</v>
      </c>
      <c r="E262" s="31" t="s">
        <v>129</v>
      </c>
      <c r="F262" s="42" t="s">
        <v>236</v>
      </c>
      <c r="G262" s="73">
        <f>SUM(G263:G266)</f>
        <v>0</v>
      </c>
      <c r="H262" s="73">
        <f>SUM(H263:H266)</f>
        <v>0</v>
      </c>
      <c r="I262" s="73">
        <f aca="true" t="shared" si="103" ref="I262:Q262">SUM(I263:I266)</f>
        <v>0</v>
      </c>
      <c r="J262" s="140"/>
      <c r="K262" s="73">
        <f t="shared" si="103"/>
        <v>0</v>
      </c>
      <c r="L262" s="73">
        <f t="shared" si="103"/>
        <v>4000000</v>
      </c>
      <c r="M262" s="73">
        <f t="shared" si="103"/>
        <v>0</v>
      </c>
      <c r="N262" s="73">
        <f t="shared" si="103"/>
        <v>0</v>
      </c>
      <c r="O262" s="73">
        <f t="shared" si="103"/>
        <v>0</v>
      </c>
      <c r="P262" s="73">
        <f t="shared" si="103"/>
        <v>0</v>
      </c>
      <c r="Q262" s="73">
        <f t="shared" si="103"/>
        <v>4000000</v>
      </c>
      <c r="R262" s="73">
        <f t="shared" si="83"/>
        <v>4000000</v>
      </c>
      <c r="S262" s="73">
        <f t="shared" si="84"/>
        <v>0</v>
      </c>
      <c r="T262" s="142">
        <f t="shared" si="85"/>
        <v>0</v>
      </c>
      <c r="U262" s="142">
        <f t="shared" si="86"/>
        <v>0</v>
      </c>
      <c r="V262" s="143">
        <f t="shared" si="87"/>
        <v>0</v>
      </c>
    </row>
    <row r="263" spans="3:22" s="7" customFormat="1" ht="66.75" customHeight="1">
      <c r="C263" s="11"/>
      <c r="D263" s="11"/>
      <c r="E263" s="11"/>
      <c r="F263" s="43" t="s">
        <v>566</v>
      </c>
      <c r="G263" s="77">
        <f t="shared" si="98"/>
        <v>0</v>
      </c>
      <c r="H263" s="77"/>
      <c r="I263" s="77"/>
      <c r="J263" s="140"/>
      <c r="K263" s="77"/>
      <c r="L263" s="73">
        <v>2725000</v>
      </c>
      <c r="M263" s="73"/>
      <c r="N263" s="73"/>
      <c r="O263" s="73"/>
      <c r="P263" s="73"/>
      <c r="Q263" s="73">
        <f>1325000+1400000</f>
        <v>2725000</v>
      </c>
      <c r="R263" s="73">
        <f t="shared" si="83"/>
        <v>2725000</v>
      </c>
      <c r="S263" s="73">
        <f t="shared" si="84"/>
        <v>0</v>
      </c>
      <c r="T263" s="142">
        <f t="shared" si="85"/>
        <v>0</v>
      </c>
      <c r="U263" s="142">
        <f t="shared" si="86"/>
        <v>0</v>
      </c>
      <c r="V263" s="143">
        <f t="shared" si="87"/>
        <v>0</v>
      </c>
    </row>
    <row r="264" spans="3:22" s="7" customFormat="1" ht="33.75" customHeight="1">
      <c r="C264" s="11"/>
      <c r="D264" s="11"/>
      <c r="E264" s="11"/>
      <c r="F264" s="45" t="s">
        <v>559</v>
      </c>
      <c r="G264" s="77">
        <f t="shared" si="98"/>
        <v>0</v>
      </c>
      <c r="H264" s="77"/>
      <c r="I264" s="77"/>
      <c r="J264" s="140"/>
      <c r="K264" s="77"/>
      <c r="L264" s="73">
        <v>1275000</v>
      </c>
      <c r="M264" s="73"/>
      <c r="N264" s="73"/>
      <c r="O264" s="73"/>
      <c r="P264" s="73"/>
      <c r="Q264" s="73">
        <v>1275000</v>
      </c>
      <c r="R264" s="73">
        <f t="shared" si="83"/>
        <v>1275000</v>
      </c>
      <c r="S264" s="73">
        <f t="shared" si="84"/>
        <v>0</v>
      </c>
      <c r="T264" s="142">
        <f t="shared" si="85"/>
        <v>0</v>
      </c>
      <c r="U264" s="142">
        <f t="shared" si="86"/>
        <v>0</v>
      </c>
      <c r="V264" s="143">
        <f t="shared" si="87"/>
        <v>0</v>
      </c>
    </row>
    <row r="265" spans="3:22" s="7" customFormat="1" ht="88.5" customHeight="1" hidden="1">
      <c r="C265" s="11"/>
      <c r="D265" s="11"/>
      <c r="E265" s="11"/>
      <c r="F265" s="43" t="s">
        <v>9</v>
      </c>
      <c r="G265" s="73">
        <f t="shared" si="98"/>
        <v>0</v>
      </c>
      <c r="H265" s="77"/>
      <c r="I265" s="77"/>
      <c r="J265" s="140" t="e">
        <f t="shared" si="93"/>
        <v>#DIV/0!</v>
      </c>
      <c r="K265" s="77"/>
      <c r="L265" s="77">
        <f t="shared" si="99"/>
        <v>0</v>
      </c>
      <c r="M265" s="77"/>
      <c r="N265" s="77"/>
      <c r="O265" s="77"/>
      <c r="P265" s="77"/>
      <c r="Q265" s="77"/>
      <c r="R265" s="73">
        <f t="shared" si="83"/>
        <v>0</v>
      </c>
      <c r="S265" s="73">
        <f t="shared" si="84"/>
        <v>0</v>
      </c>
      <c r="T265" s="142">
        <f t="shared" si="85"/>
        <v>0</v>
      </c>
      <c r="U265" s="142">
        <f t="shared" si="86"/>
        <v>0</v>
      </c>
      <c r="V265" s="143" t="e">
        <f t="shared" si="87"/>
        <v>#DIV/0!</v>
      </c>
    </row>
    <row r="266" spans="3:22" s="7" customFormat="1" ht="42" customHeight="1" hidden="1">
      <c r="C266" s="11"/>
      <c r="D266" s="11"/>
      <c r="E266" s="11"/>
      <c r="F266" s="43" t="s">
        <v>27</v>
      </c>
      <c r="G266" s="73">
        <f t="shared" si="98"/>
        <v>0</v>
      </c>
      <c r="H266" s="77"/>
      <c r="I266" s="77"/>
      <c r="J266" s="140" t="e">
        <f t="shared" si="93"/>
        <v>#DIV/0!</v>
      </c>
      <c r="K266" s="77"/>
      <c r="L266" s="77">
        <f t="shared" si="99"/>
        <v>0</v>
      </c>
      <c r="M266" s="77"/>
      <c r="N266" s="77"/>
      <c r="O266" s="77"/>
      <c r="P266" s="77"/>
      <c r="Q266" s="77"/>
      <c r="R266" s="73">
        <f t="shared" si="83"/>
        <v>0</v>
      </c>
      <c r="S266" s="73">
        <f t="shared" si="84"/>
        <v>0</v>
      </c>
      <c r="T266" s="142">
        <f t="shared" si="85"/>
        <v>0</v>
      </c>
      <c r="U266" s="142">
        <f t="shared" si="86"/>
        <v>0</v>
      </c>
      <c r="V266" s="143" t="e">
        <f t="shared" si="87"/>
        <v>#DIV/0!</v>
      </c>
    </row>
    <row r="267" spans="2:22" s="6" customFormat="1" ht="35.25" customHeight="1">
      <c r="B267" s="6">
        <v>73</v>
      </c>
      <c r="C267" s="31" t="s">
        <v>376</v>
      </c>
      <c r="D267" s="31" t="s">
        <v>234</v>
      </c>
      <c r="E267" s="31" t="s">
        <v>129</v>
      </c>
      <c r="F267" s="42" t="s">
        <v>235</v>
      </c>
      <c r="G267" s="73">
        <f aca="true" t="shared" si="104" ref="G267:G293">H267+K267</f>
        <v>0</v>
      </c>
      <c r="H267" s="73">
        <f>H268</f>
        <v>0</v>
      </c>
      <c r="I267" s="73">
        <f>I268</f>
        <v>0</v>
      </c>
      <c r="J267" s="140"/>
      <c r="K267" s="73">
        <f aca="true" t="shared" si="105" ref="K267:Q267">K268</f>
        <v>0</v>
      </c>
      <c r="L267" s="73">
        <f t="shared" si="105"/>
        <v>2105000</v>
      </c>
      <c r="M267" s="73">
        <f t="shared" si="105"/>
        <v>0</v>
      </c>
      <c r="N267" s="73">
        <f t="shared" si="105"/>
        <v>0</v>
      </c>
      <c r="O267" s="73">
        <f t="shared" si="105"/>
        <v>0</v>
      </c>
      <c r="P267" s="73">
        <f t="shared" si="105"/>
        <v>0</v>
      </c>
      <c r="Q267" s="73">
        <f t="shared" si="105"/>
        <v>2105000</v>
      </c>
      <c r="R267" s="73">
        <f t="shared" si="83"/>
        <v>2105000</v>
      </c>
      <c r="S267" s="73">
        <f t="shared" si="84"/>
        <v>0</v>
      </c>
      <c r="T267" s="142">
        <f t="shared" si="85"/>
        <v>0</v>
      </c>
      <c r="U267" s="142">
        <f t="shared" si="86"/>
        <v>0</v>
      </c>
      <c r="V267" s="143">
        <f t="shared" si="87"/>
        <v>0</v>
      </c>
    </row>
    <row r="268" spans="3:22" s="6" customFormat="1" ht="54.75" customHeight="1">
      <c r="C268" s="31"/>
      <c r="D268" s="31"/>
      <c r="E268" s="31"/>
      <c r="F268" s="43" t="s">
        <v>99</v>
      </c>
      <c r="G268" s="77">
        <f t="shared" si="104"/>
        <v>0</v>
      </c>
      <c r="H268" s="73"/>
      <c r="I268" s="73"/>
      <c r="J268" s="140"/>
      <c r="K268" s="73"/>
      <c r="L268" s="73">
        <v>2105000</v>
      </c>
      <c r="M268" s="73"/>
      <c r="N268" s="73"/>
      <c r="O268" s="73"/>
      <c r="P268" s="73"/>
      <c r="Q268" s="73">
        <f>1285000+10000+810000</f>
        <v>2105000</v>
      </c>
      <c r="R268" s="73">
        <f t="shared" si="83"/>
        <v>2105000</v>
      </c>
      <c r="S268" s="73">
        <f t="shared" si="84"/>
        <v>0</v>
      </c>
      <c r="T268" s="142">
        <f t="shared" si="85"/>
        <v>0</v>
      </c>
      <c r="U268" s="142">
        <f t="shared" si="86"/>
        <v>0</v>
      </c>
      <c r="V268" s="143">
        <f t="shared" si="87"/>
        <v>0</v>
      </c>
    </row>
    <row r="269" spans="3:22" s="6" customFormat="1" ht="35.25" customHeight="1" hidden="1">
      <c r="C269" s="31" t="s">
        <v>423</v>
      </c>
      <c r="D269" s="31" t="s">
        <v>424</v>
      </c>
      <c r="E269" s="31" t="s">
        <v>129</v>
      </c>
      <c r="F269" s="42" t="s">
        <v>429</v>
      </c>
      <c r="G269" s="77">
        <f t="shared" si="104"/>
        <v>0</v>
      </c>
      <c r="H269" s="73">
        <f>H270</f>
        <v>0</v>
      </c>
      <c r="I269" s="73">
        <f aca="true" t="shared" si="106" ref="I269:Q269">I270</f>
        <v>0</v>
      </c>
      <c r="J269" s="140" t="e">
        <f t="shared" si="93"/>
        <v>#DIV/0!</v>
      </c>
      <c r="K269" s="73">
        <f t="shared" si="106"/>
        <v>0</v>
      </c>
      <c r="L269" s="73">
        <f t="shared" si="106"/>
        <v>0</v>
      </c>
      <c r="M269" s="73">
        <f t="shared" si="106"/>
        <v>0</v>
      </c>
      <c r="N269" s="73">
        <f t="shared" si="106"/>
        <v>0</v>
      </c>
      <c r="O269" s="73">
        <f t="shared" si="106"/>
        <v>0</v>
      </c>
      <c r="P269" s="73">
        <f t="shared" si="106"/>
        <v>0</v>
      </c>
      <c r="Q269" s="73">
        <f t="shared" si="106"/>
        <v>0</v>
      </c>
      <c r="R269" s="73">
        <f t="shared" si="83"/>
        <v>0</v>
      </c>
      <c r="S269" s="73">
        <f t="shared" si="84"/>
        <v>0</v>
      </c>
      <c r="T269" s="142">
        <f t="shared" si="85"/>
        <v>0</v>
      </c>
      <c r="U269" s="142">
        <f t="shared" si="86"/>
        <v>0</v>
      </c>
      <c r="V269" s="143" t="e">
        <f t="shared" si="87"/>
        <v>#DIV/0!</v>
      </c>
    </row>
    <row r="270" spans="3:22" s="6" customFormat="1" ht="57" customHeight="1" hidden="1">
      <c r="C270" s="11"/>
      <c r="D270" s="11"/>
      <c r="E270" s="11"/>
      <c r="F270" s="43" t="s">
        <v>99</v>
      </c>
      <c r="G270" s="77">
        <f t="shared" si="104"/>
        <v>0</v>
      </c>
      <c r="H270" s="77"/>
      <c r="I270" s="77"/>
      <c r="J270" s="140" t="e">
        <f t="shared" si="93"/>
        <v>#DIV/0!</v>
      </c>
      <c r="K270" s="77"/>
      <c r="L270" s="77">
        <f>N270+Q270</f>
        <v>0</v>
      </c>
      <c r="M270" s="77"/>
      <c r="N270" s="77"/>
      <c r="O270" s="77"/>
      <c r="P270" s="77"/>
      <c r="Q270" s="77"/>
      <c r="R270" s="73">
        <f t="shared" si="83"/>
        <v>0</v>
      </c>
      <c r="S270" s="73">
        <f t="shared" si="84"/>
        <v>0</v>
      </c>
      <c r="T270" s="142">
        <f t="shared" si="85"/>
        <v>0</v>
      </c>
      <c r="U270" s="142">
        <f t="shared" si="86"/>
        <v>0</v>
      </c>
      <c r="V270" s="143" t="e">
        <f t="shared" si="87"/>
        <v>#DIV/0!</v>
      </c>
    </row>
    <row r="271" spans="3:22" s="6" customFormat="1" ht="51" customHeight="1">
      <c r="C271" s="31" t="s">
        <v>385</v>
      </c>
      <c r="D271" s="31" t="s">
        <v>386</v>
      </c>
      <c r="E271" s="31" t="s">
        <v>129</v>
      </c>
      <c r="F271" s="42" t="s">
        <v>577</v>
      </c>
      <c r="G271" s="73">
        <f>G272</f>
        <v>0</v>
      </c>
      <c r="H271" s="73">
        <f>H272</f>
        <v>0</v>
      </c>
      <c r="I271" s="73">
        <f aca="true" t="shared" si="107" ref="I271:Q271">I272</f>
        <v>0</v>
      </c>
      <c r="J271" s="140"/>
      <c r="K271" s="73">
        <f t="shared" si="107"/>
        <v>0</v>
      </c>
      <c r="L271" s="73">
        <f t="shared" si="107"/>
        <v>1160000</v>
      </c>
      <c r="M271" s="73">
        <f t="shared" si="107"/>
        <v>460000</v>
      </c>
      <c r="N271" s="73">
        <f t="shared" si="107"/>
        <v>340613</v>
      </c>
      <c r="O271" s="73">
        <f t="shared" si="107"/>
        <v>340613</v>
      </c>
      <c r="P271" s="140">
        <f>N271/L271*100</f>
        <v>29.363189655172413</v>
      </c>
      <c r="Q271" s="73">
        <f t="shared" si="107"/>
        <v>1160000</v>
      </c>
      <c r="R271" s="73">
        <f t="shared" si="83"/>
        <v>1160000</v>
      </c>
      <c r="S271" s="73">
        <f t="shared" si="84"/>
        <v>460000</v>
      </c>
      <c r="T271" s="142">
        <f t="shared" si="85"/>
        <v>340613</v>
      </c>
      <c r="U271" s="142">
        <f t="shared" si="86"/>
        <v>340613</v>
      </c>
      <c r="V271" s="143">
        <f t="shared" si="87"/>
        <v>29.363189655172413</v>
      </c>
    </row>
    <row r="272" spans="3:22" s="6" customFormat="1" ht="54.75" customHeight="1">
      <c r="C272" s="11"/>
      <c r="D272" s="11"/>
      <c r="E272" s="11"/>
      <c r="F272" s="43" t="s">
        <v>99</v>
      </c>
      <c r="G272" s="77">
        <f t="shared" si="104"/>
        <v>0</v>
      </c>
      <c r="H272" s="73"/>
      <c r="I272" s="73"/>
      <c r="J272" s="140"/>
      <c r="K272" s="73"/>
      <c r="L272" s="73">
        <v>1160000</v>
      </c>
      <c r="M272" s="73">
        <v>460000</v>
      </c>
      <c r="N272" s="73">
        <v>340613</v>
      </c>
      <c r="O272" s="73">
        <v>340613</v>
      </c>
      <c r="P272" s="140">
        <f>N272/L272*100</f>
        <v>29.363189655172413</v>
      </c>
      <c r="Q272" s="73">
        <v>1160000</v>
      </c>
      <c r="R272" s="73">
        <f t="shared" si="83"/>
        <v>1160000</v>
      </c>
      <c r="S272" s="73">
        <f t="shared" si="84"/>
        <v>460000</v>
      </c>
      <c r="T272" s="142">
        <f t="shared" si="85"/>
        <v>340613</v>
      </c>
      <c r="U272" s="142">
        <f t="shared" si="86"/>
        <v>340613</v>
      </c>
      <c r="V272" s="143">
        <f t="shared" si="87"/>
        <v>29.363189655172413</v>
      </c>
    </row>
    <row r="273" spans="3:22" s="6" customFormat="1" ht="43.5" customHeight="1" hidden="1">
      <c r="C273" s="31" t="s">
        <v>387</v>
      </c>
      <c r="D273" s="31" t="s">
        <v>388</v>
      </c>
      <c r="E273" s="31" t="s">
        <v>34</v>
      </c>
      <c r="F273" s="42" t="s">
        <v>389</v>
      </c>
      <c r="G273" s="73">
        <f t="shared" si="104"/>
        <v>0</v>
      </c>
      <c r="H273" s="73">
        <f aca="true" t="shared" si="108" ref="H273:Q273">H274</f>
        <v>0</v>
      </c>
      <c r="I273" s="73">
        <f t="shared" si="108"/>
        <v>0</v>
      </c>
      <c r="J273" s="140" t="e">
        <f t="shared" si="93"/>
        <v>#DIV/0!</v>
      </c>
      <c r="K273" s="73">
        <f t="shared" si="108"/>
        <v>0</v>
      </c>
      <c r="L273" s="73">
        <f t="shared" si="108"/>
        <v>0</v>
      </c>
      <c r="M273" s="73"/>
      <c r="N273" s="73">
        <f t="shared" si="108"/>
        <v>0</v>
      </c>
      <c r="O273" s="73">
        <f t="shared" si="108"/>
        <v>0</v>
      </c>
      <c r="P273" s="73">
        <f t="shared" si="108"/>
        <v>0</v>
      </c>
      <c r="Q273" s="73">
        <f t="shared" si="108"/>
        <v>0</v>
      </c>
      <c r="R273" s="73">
        <f t="shared" si="83"/>
        <v>0</v>
      </c>
      <c r="S273" s="73">
        <f t="shared" si="84"/>
        <v>0</v>
      </c>
      <c r="T273" s="142">
        <f t="shared" si="85"/>
        <v>0</v>
      </c>
      <c r="U273" s="142">
        <f t="shared" si="86"/>
        <v>0</v>
      </c>
      <c r="V273" s="143" t="e">
        <f t="shared" si="87"/>
        <v>#DIV/0!</v>
      </c>
    </row>
    <row r="274" spans="3:22" s="7" customFormat="1" ht="56.25" customHeight="1" hidden="1">
      <c r="C274" s="11"/>
      <c r="D274" s="11"/>
      <c r="E274" s="11"/>
      <c r="F274" s="43" t="s">
        <v>99</v>
      </c>
      <c r="G274" s="77">
        <f t="shared" si="104"/>
        <v>0</v>
      </c>
      <c r="H274" s="77"/>
      <c r="I274" s="77"/>
      <c r="J274" s="140" t="e">
        <f t="shared" si="93"/>
        <v>#DIV/0!</v>
      </c>
      <c r="K274" s="77"/>
      <c r="L274" s="77">
        <f aca="true" t="shared" si="109" ref="L274:L290">N274+Q274</f>
        <v>0</v>
      </c>
      <c r="M274" s="77"/>
      <c r="N274" s="77"/>
      <c r="O274" s="77"/>
      <c r="P274" s="77"/>
      <c r="Q274" s="77"/>
      <c r="R274" s="73">
        <f t="shared" si="83"/>
        <v>0</v>
      </c>
      <c r="S274" s="73">
        <f t="shared" si="84"/>
        <v>0</v>
      </c>
      <c r="T274" s="142">
        <f t="shared" si="85"/>
        <v>0</v>
      </c>
      <c r="U274" s="142">
        <f t="shared" si="86"/>
        <v>0</v>
      </c>
      <c r="V274" s="143" t="e">
        <f t="shared" si="87"/>
        <v>#DIV/0!</v>
      </c>
    </row>
    <row r="275" spans="3:22" s="6" customFormat="1" ht="63" customHeight="1" hidden="1">
      <c r="C275" s="31" t="s">
        <v>392</v>
      </c>
      <c r="D275" s="31" t="s">
        <v>393</v>
      </c>
      <c r="E275" s="31" t="s">
        <v>34</v>
      </c>
      <c r="F275" s="39" t="s">
        <v>394</v>
      </c>
      <c r="G275" s="73">
        <f t="shared" si="104"/>
        <v>0</v>
      </c>
      <c r="H275" s="73">
        <f>H276+H277</f>
        <v>0</v>
      </c>
      <c r="I275" s="73">
        <f>I276+I277</f>
        <v>0</v>
      </c>
      <c r="J275" s="140" t="e">
        <f t="shared" si="93"/>
        <v>#DIV/0!</v>
      </c>
      <c r="K275" s="73">
        <f>K276+K277</f>
        <v>0</v>
      </c>
      <c r="L275" s="73">
        <f t="shared" si="109"/>
        <v>0</v>
      </c>
      <c r="M275" s="73">
        <f>M276+M277</f>
        <v>0</v>
      </c>
      <c r="N275" s="73">
        <f>N276+N277</f>
        <v>0</v>
      </c>
      <c r="O275" s="73">
        <f>O276+O277</f>
        <v>0</v>
      </c>
      <c r="P275" s="73">
        <f>P276+P277</f>
        <v>0</v>
      </c>
      <c r="Q275" s="73">
        <f>Q276+Q277</f>
        <v>0</v>
      </c>
      <c r="R275" s="73">
        <f t="shared" si="83"/>
        <v>0</v>
      </c>
      <c r="S275" s="73">
        <f t="shared" si="84"/>
        <v>0</v>
      </c>
      <c r="T275" s="142">
        <f t="shared" si="85"/>
        <v>0</v>
      </c>
      <c r="U275" s="142">
        <f t="shared" si="86"/>
        <v>0</v>
      </c>
      <c r="V275" s="143" t="e">
        <f t="shared" si="87"/>
        <v>#DIV/0!</v>
      </c>
    </row>
    <row r="276" spans="3:22" s="7" customFormat="1" ht="62.25" customHeight="1" hidden="1">
      <c r="C276" s="11"/>
      <c r="D276" s="11"/>
      <c r="E276" s="11"/>
      <c r="F276" s="65" t="s">
        <v>487</v>
      </c>
      <c r="G276" s="77">
        <f t="shared" si="104"/>
        <v>0</v>
      </c>
      <c r="H276" s="77"/>
      <c r="I276" s="77"/>
      <c r="J276" s="140" t="e">
        <f t="shared" si="93"/>
        <v>#DIV/0!</v>
      </c>
      <c r="K276" s="77"/>
      <c r="L276" s="77">
        <f t="shared" si="109"/>
        <v>0</v>
      </c>
      <c r="M276" s="77"/>
      <c r="N276" s="77"/>
      <c r="O276" s="77"/>
      <c r="P276" s="77"/>
      <c r="Q276" s="77"/>
      <c r="R276" s="73">
        <f t="shared" si="83"/>
        <v>0</v>
      </c>
      <c r="S276" s="73">
        <f t="shared" si="84"/>
        <v>0</v>
      </c>
      <c r="T276" s="142">
        <f t="shared" si="85"/>
        <v>0</v>
      </c>
      <c r="U276" s="142">
        <f t="shared" si="86"/>
        <v>0</v>
      </c>
      <c r="V276" s="143" t="e">
        <f t="shared" si="87"/>
        <v>#DIV/0!</v>
      </c>
    </row>
    <row r="277" spans="3:22" s="7" customFormat="1" ht="92.25" customHeight="1" hidden="1">
      <c r="C277" s="11"/>
      <c r="D277" s="11"/>
      <c r="E277" s="11"/>
      <c r="F277" s="65" t="s">
        <v>435</v>
      </c>
      <c r="G277" s="77">
        <f t="shared" si="104"/>
        <v>0</v>
      </c>
      <c r="H277" s="77"/>
      <c r="I277" s="77"/>
      <c r="J277" s="140" t="e">
        <f t="shared" si="93"/>
        <v>#DIV/0!</v>
      </c>
      <c r="K277" s="77"/>
      <c r="L277" s="77">
        <f t="shared" si="109"/>
        <v>0</v>
      </c>
      <c r="M277" s="77"/>
      <c r="N277" s="77"/>
      <c r="O277" s="77"/>
      <c r="P277" s="77"/>
      <c r="Q277" s="77"/>
      <c r="R277" s="73">
        <f t="shared" si="83"/>
        <v>0</v>
      </c>
      <c r="S277" s="73">
        <f t="shared" si="84"/>
        <v>0</v>
      </c>
      <c r="T277" s="142">
        <f t="shared" si="85"/>
        <v>0</v>
      </c>
      <c r="U277" s="142">
        <f t="shared" si="86"/>
        <v>0</v>
      </c>
      <c r="V277" s="143" t="e">
        <f t="shared" si="87"/>
        <v>#DIV/0!</v>
      </c>
    </row>
    <row r="278" spans="1:22" s="6" customFormat="1" ht="48.75" customHeight="1">
      <c r="A278" s="14">
        <v>6</v>
      </c>
      <c r="B278" s="6">
        <v>43</v>
      </c>
      <c r="C278" s="31" t="s">
        <v>377</v>
      </c>
      <c r="D278" s="31" t="s">
        <v>298</v>
      </c>
      <c r="E278" s="31" t="s">
        <v>34</v>
      </c>
      <c r="F278" s="37" t="s">
        <v>237</v>
      </c>
      <c r="G278" s="88">
        <f aca="true" t="shared" si="110" ref="G278:Q278">SUM(G279:G283)</f>
        <v>44600</v>
      </c>
      <c r="H278" s="88">
        <f t="shared" si="110"/>
        <v>1260</v>
      </c>
      <c r="I278" s="88">
        <f t="shared" si="110"/>
        <v>988</v>
      </c>
      <c r="J278" s="140">
        <f t="shared" si="93"/>
        <v>2.2152466367713006</v>
      </c>
      <c r="K278" s="88">
        <f t="shared" si="110"/>
        <v>0</v>
      </c>
      <c r="L278" s="73">
        <f t="shared" si="109"/>
        <v>0</v>
      </c>
      <c r="M278" s="73"/>
      <c r="N278" s="88">
        <f t="shared" si="110"/>
        <v>0</v>
      </c>
      <c r="O278" s="88">
        <f t="shared" si="110"/>
        <v>0</v>
      </c>
      <c r="P278" s="88">
        <f t="shared" si="110"/>
        <v>0</v>
      </c>
      <c r="Q278" s="88">
        <f t="shared" si="110"/>
        <v>0</v>
      </c>
      <c r="R278" s="73">
        <f t="shared" si="83"/>
        <v>44600</v>
      </c>
      <c r="S278" s="73">
        <f t="shared" si="84"/>
        <v>1260</v>
      </c>
      <c r="T278" s="142">
        <f t="shared" si="85"/>
        <v>988</v>
      </c>
      <c r="U278" s="142">
        <f t="shared" si="86"/>
        <v>0</v>
      </c>
      <c r="V278" s="143">
        <f t="shared" si="87"/>
        <v>2.2152466367713006</v>
      </c>
    </row>
    <row r="279" spans="3:22" s="7" customFormat="1" ht="46.5" customHeight="1" hidden="1">
      <c r="C279" s="11"/>
      <c r="D279" s="11"/>
      <c r="E279" s="11"/>
      <c r="F279" s="38" t="s">
        <v>97</v>
      </c>
      <c r="G279" s="77">
        <f t="shared" si="104"/>
        <v>0</v>
      </c>
      <c r="H279" s="77"/>
      <c r="I279" s="77"/>
      <c r="J279" s="140" t="e">
        <f aca="true" t="shared" si="111" ref="J279:J294">I279/G279*100</f>
        <v>#DIV/0!</v>
      </c>
      <c r="K279" s="77"/>
      <c r="L279" s="77">
        <f t="shared" si="109"/>
        <v>0</v>
      </c>
      <c r="M279" s="77"/>
      <c r="N279" s="78"/>
      <c r="O279" s="77"/>
      <c r="P279" s="77"/>
      <c r="Q279" s="77"/>
      <c r="R279" s="73">
        <f aca="true" t="shared" si="112" ref="R279:R291">G279+L279</f>
        <v>0</v>
      </c>
      <c r="S279" s="73">
        <f aca="true" t="shared" si="113" ref="S279:S291">H279+M279</f>
        <v>0</v>
      </c>
      <c r="T279" s="142">
        <f aca="true" t="shared" si="114" ref="T279:T291">I279+N279</f>
        <v>0</v>
      </c>
      <c r="U279" s="142">
        <f aca="true" t="shared" si="115" ref="U279:U291">O279</f>
        <v>0</v>
      </c>
      <c r="V279" s="143" t="e">
        <f aca="true" t="shared" si="116" ref="V279:V291">T279/R279*100</f>
        <v>#DIV/0!</v>
      </c>
    </row>
    <row r="280" spans="3:22" s="7" customFormat="1" ht="52.5" customHeight="1" hidden="1">
      <c r="C280" s="11"/>
      <c r="D280" s="11"/>
      <c r="E280" s="11"/>
      <c r="F280" s="38" t="s">
        <v>98</v>
      </c>
      <c r="G280" s="77">
        <f t="shared" si="104"/>
        <v>0</v>
      </c>
      <c r="H280" s="77"/>
      <c r="I280" s="77"/>
      <c r="J280" s="140" t="e">
        <f t="shared" si="111"/>
        <v>#DIV/0!</v>
      </c>
      <c r="K280" s="77"/>
      <c r="L280" s="77">
        <f t="shared" si="109"/>
        <v>0</v>
      </c>
      <c r="M280" s="77"/>
      <c r="N280" s="77"/>
      <c r="O280" s="77"/>
      <c r="P280" s="77"/>
      <c r="Q280" s="77"/>
      <c r="R280" s="73">
        <f t="shared" si="112"/>
        <v>0</v>
      </c>
      <c r="S280" s="73">
        <f t="shared" si="113"/>
        <v>0</v>
      </c>
      <c r="T280" s="142">
        <f t="shared" si="114"/>
        <v>0</v>
      </c>
      <c r="U280" s="142">
        <f t="shared" si="115"/>
        <v>0</v>
      </c>
      <c r="V280" s="143" t="e">
        <f t="shared" si="116"/>
        <v>#DIV/0!</v>
      </c>
    </row>
    <row r="281" spans="3:22" s="7" customFormat="1" ht="42.75" customHeight="1">
      <c r="C281" s="11"/>
      <c r="D281" s="11"/>
      <c r="E281" s="11"/>
      <c r="F281" s="38" t="s">
        <v>25</v>
      </c>
      <c r="G281" s="73">
        <v>42600</v>
      </c>
      <c r="H281" s="73">
        <v>1260</v>
      </c>
      <c r="I281" s="73">
        <v>988</v>
      </c>
      <c r="J281" s="140">
        <f t="shared" si="111"/>
        <v>2.31924882629108</v>
      </c>
      <c r="K281" s="77"/>
      <c r="L281" s="77">
        <f t="shared" si="109"/>
        <v>0</v>
      </c>
      <c r="M281" s="77"/>
      <c r="N281" s="77"/>
      <c r="O281" s="77"/>
      <c r="P281" s="77"/>
      <c r="Q281" s="77"/>
      <c r="R281" s="73">
        <f t="shared" si="112"/>
        <v>42600</v>
      </c>
      <c r="S281" s="73">
        <f t="shared" si="113"/>
        <v>1260</v>
      </c>
      <c r="T281" s="142">
        <f t="shared" si="114"/>
        <v>988</v>
      </c>
      <c r="U281" s="142">
        <f t="shared" si="115"/>
        <v>0</v>
      </c>
      <c r="V281" s="143">
        <f t="shared" si="116"/>
        <v>2.31924882629108</v>
      </c>
    </row>
    <row r="282" spans="3:22" s="7" customFormat="1" ht="60" customHeight="1">
      <c r="C282" s="11"/>
      <c r="D282" s="11"/>
      <c r="E282" s="11"/>
      <c r="F282" s="38" t="s">
        <v>395</v>
      </c>
      <c r="G282" s="73">
        <v>2000</v>
      </c>
      <c r="H282" s="73"/>
      <c r="I282" s="77"/>
      <c r="J282" s="140">
        <f t="shared" si="111"/>
        <v>0</v>
      </c>
      <c r="K282" s="77"/>
      <c r="L282" s="77">
        <f t="shared" si="109"/>
        <v>0</v>
      </c>
      <c r="M282" s="77"/>
      <c r="N282" s="77"/>
      <c r="O282" s="77"/>
      <c r="P282" s="77"/>
      <c r="Q282" s="77"/>
      <c r="R282" s="73">
        <f t="shared" si="112"/>
        <v>2000</v>
      </c>
      <c r="S282" s="73">
        <f t="shared" si="113"/>
        <v>0</v>
      </c>
      <c r="T282" s="142">
        <f t="shared" si="114"/>
        <v>0</v>
      </c>
      <c r="U282" s="142">
        <f t="shared" si="115"/>
        <v>0</v>
      </c>
      <c r="V282" s="143">
        <f t="shared" si="116"/>
        <v>0</v>
      </c>
    </row>
    <row r="283" spans="3:22" s="6" customFormat="1" ht="64.5" customHeight="1" hidden="1">
      <c r="C283" s="31"/>
      <c r="D283" s="31"/>
      <c r="E283" s="31"/>
      <c r="F283" s="38" t="s">
        <v>94</v>
      </c>
      <c r="G283" s="77">
        <f t="shared" si="104"/>
        <v>0</v>
      </c>
      <c r="H283" s="73"/>
      <c r="I283" s="73"/>
      <c r="J283" s="140" t="e">
        <f t="shared" si="111"/>
        <v>#DIV/0!</v>
      </c>
      <c r="K283" s="73"/>
      <c r="L283" s="73">
        <f t="shared" si="109"/>
        <v>0</v>
      </c>
      <c r="M283" s="73"/>
      <c r="N283" s="79"/>
      <c r="O283" s="73"/>
      <c r="P283" s="73"/>
      <c r="Q283" s="77"/>
      <c r="R283" s="73">
        <f t="shared" si="112"/>
        <v>0</v>
      </c>
      <c r="S283" s="73">
        <f t="shared" si="113"/>
        <v>0</v>
      </c>
      <c r="T283" s="142">
        <f t="shared" si="114"/>
        <v>0</v>
      </c>
      <c r="U283" s="142">
        <f t="shared" si="115"/>
        <v>0</v>
      </c>
      <c r="V283" s="143" t="e">
        <f t="shared" si="116"/>
        <v>#DIV/0!</v>
      </c>
    </row>
    <row r="284" spans="1:22" s="6" customFormat="1" ht="45.75" customHeight="1">
      <c r="A284" s="14"/>
      <c r="C284" s="31" t="s">
        <v>378</v>
      </c>
      <c r="D284" s="31" t="s">
        <v>300</v>
      </c>
      <c r="E284" s="31" t="s">
        <v>72</v>
      </c>
      <c r="F284" s="42" t="s">
        <v>299</v>
      </c>
      <c r="G284" s="73">
        <f>SUM(G285:G286)</f>
        <v>600000</v>
      </c>
      <c r="H284" s="73">
        <f>SUM(H285:H286)</f>
        <v>200000</v>
      </c>
      <c r="I284" s="73">
        <f aca="true" t="shared" si="117" ref="I284:Q284">SUM(I285:I286)</f>
        <v>0</v>
      </c>
      <c r="J284" s="140">
        <f t="shared" si="111"/>
        <v>0</v>
      </c>
      <c r="K284" s="73">
        <f t="shared" si="117"/>
        <v>0</v>
      </c>
      <c r="L284" s="73">
        <f t="shared" si="109"/>
        <v>0</v>
      </c>
      <c r="M284" s="73">
        <f t="shared" si="117"/>
        <v>0</v>
      </c>
      <c r="N284" s="73">
        <f t="shared" si="117"/>
        <v>0</v>
      </c>
      <c r="O284" s="73">
        <f t="shared" si="117"/>
        <v>0</v>
      </c>
      <c r="P284" s="73">
        <f t="shared" si="117"/>
        <v>0</v>
      </c>
      <c r="Q284" s="73">
        <f t="shared" si="117"/>
        <v>0</v>
      </c>
      <c r="R284" s="73">
        <f t="shared" si="112"/>
        <v>600000</v>
      </c>
      <c r="S284" s="73">
        <f t="shared" si="113"/>
        <v>200000</v>
      </c>
      <c r="T284" s="142">
        <f t="shared" si="114"/>
        <v>0</v>
      </c>
      <c r="U284" s="142">
        <f t="shared" si="115"/>
        <v>0</v>
      </c>
      <c r="V284" s="143">
        <f t="shared" si="116"/>
        <v>0</v>
      </c>
    </row>
    <row r="285" spans="1:22" s="7" customFormat="1" ht="45.75" customHeight="1">
      <c r="A285" s="35"/>
      <c r="C285" s="11"/>
      <c r="D285" s="11"/>
      <c r="E285" s="11"/>
      <c r="F285" s="43" t="s">
        <v>416</v>
      </c>
      <c r="G285" s="73">
        <v>600000</v>
      </c>
      <c r="H285" s="73">
        <v>200000</v>
      </c>
      <c r="I285" s="77"/>
      <c r="J285" s="140">
        <f t="shared" si="111"/>
        <v>0</v>
      </c>
      <c r="K285" s="77"/>
      <c r="L285" s="77"/>
      <c r="M285" s="77"/>
      <c r="N285" s="77"/>
      <c r="O285" s="77"/>
      <c r="P285" s="77"/>
      <c r="Q285" s="77"/>
      <c r="R285" s="73">
        <f t="shared" si="112"/>
        <v>600000</v>
      </c>
      <c r="S285" s="73">
        <f t="shared" si="113"/>
        <v>200000</v>
      </c>
      <c r="T285" s="142">
        <f t="shared" si="114"/>
        <v>0</v>
      </c>
      <c r="U285" s="142">
        <f t="shared" si="115"/>
        <v>0</v>
      </c>
      <c r="V285" s="143">
        <f t="shared" si="116"/>
        <v>0</v>
      </c>
    </row>
    <row r="286" spans="1:22" s="7" customFormat="1" ht="54.75" customHeight="1" hidden="1">
      <c r="A286" s="35"/>
      <c r="C286" s="11"/>
      <c r="D286" s="11"/>
      <c r="E286" s="11"/>
      <c r="F286" s="43" t="s">
        <v>18</v>
      </c>
      <c r="G286" s="77">
        <f t="shared" si="104"/>
        <v>0</v>
      </c>
      <c r="H286" s="77"/>
      <c r="I286" s="77"/>
      <c r="J286" s="140" t="e">
        <f t="shared" si="111"/>
        <v>#DIV/0!</v>
      </c>
      <c r="K286" s="77"/>
      <c r="L286" s="77">
        <f t="shared" si="109"/>
        <v>0</v>
      </c>
      <c r="M286" s="77"/>
      <c r="N286" s="77"/>
      <c r="O286" s="77"/>
      <c r="P286" s="77"/>
      <c r="Q286" s="77"/>
      <c r="R286" s="73">
        <f t="shared" si="112"/>
        <v>0</v>
      </c>
      <c r="S286" s="73">
        <f t="shared" si="113"/>
        <v>0</v>
      </c>
      <c r="T286" s="142">
        <f t="shared" si="114"/>
        <v>0</v>
      </c>
      <c r="U286" s="142">
        <f t="shared" si="115"/>
        <v>0</v>
      </c>
      <c r="V286" s="143" t="e">
        <f t="shared" si="116"/>
        <v>#DIV/0!</v>
      </c>
    </row>
    <row r="287" spans="3:22" s="6" customFormat="1" ht="101.25" customHeight="1" hidden="1">
      <c r="C287" s="31" t="s">
        <v>436</v>
      </c>
      <c r="D287" s="31" t="s">
        <v>293</v>
      </c>
      <c r="E287" s="31" t="s">
        <v>34</v>
      </c>
      <c r="F287" s="41" t="s">
        <v>294</v>
      </c>
      <c r="G287" s="73">
        <f t="shared" si="104"/>
        <v>0</v>
      </c>
      <c r="H287" s="73">
        <f>H288+H289</f>
        <v>0</v>
      </c>
      <c r="I287" s="73">
        <f>I288+I289</f>
        <v>0</v>
      </c>
      <c r="J287" s="140" t="e">
        <f t="shared" si="111"/>
        <v>#DIV/0!</v>
      </c>
      <c r="K287" s="73">
        <f>K288+K289</f>
        <v>0</v>
      </c>
      <c r="L287" s="73">
        <f t="shared" si="109"/>
        <v>0</v>
      </c>
      <c r="M287" s="73">
        <f>M288+M289</f>
        <v>0</v>
      </c>
      <c r="N287" s="73">
        <f>N288+N289</f>
        <v>0</v>
      </c>
      <c r="O287" s="73">
        <f>O288+O289</f>
        <v>0</v>
      </c>
      <c r="P287" s="73">
        <f>P288+P289</f>
        <v>0</v>
      </c>
      <c r="Q287" s="73">
        <f>Q288+Q289</f>
        <v>0</v>
      </c>
      <c r="R287" s="73">
        <f t="shared" si="112"/>
        <v>0</v>
      </c>
      <c r="S287" s="73">
        <f t="shared" si="113"/>
        <v>0</v>
      </c>
      <c r="T287" s="142">
        <f t="shared" si="114"/>
        <v>0</v>
      </c>
      <c r="U287" s="142">
        <f t="shared" si="115"/>
        <v>0</v>
      </c>
      <c r="V287" s="143" t="e">
        <f t="shared" si="116"/>
        <v>#DIV/0!</v>
      </c>
    </row>
    <row r="288" spans="3:22" s="7" customFormat="1" ht="54" customHeight="1" hidden="1">
      <c r="C288" s="11"/>
      <c r="D288" s="11"/>
      <c r="E288" s="11"/>
      <c r="F288" s="33" t="s">
        <v>92</v>
      </c>
      <c r="G288" s="77">
        <f t="shared" si="104"/>
        <v>0</v>
      </c>
      <c r="H288" s="77"/>
      <c r="I288" s="77"/>
      <c r="J288" s="140" t="e">
        <f t="shared" si="111"/>
        <v>#DIV/0!</v>
      </c>
      <c r="K288" s="77"/>
      <c r="L288" s="77">
        <f t="shared" si="109"/>
        <v>0</v>
      </c>
      <c r="M288" s="77"/>
      <c r="N288" s="77"/>
      <c r="O288" s="77"/>
      <c r="P288" s="77"/>
      <c r="Q288" s="77"/>
      <c r="R288" s="73">
        <f t="shared" si="112"/>
        <v>0</v>
      </c>
      <c r="S288" s="73">
        <f t="shared" si="113"/>
        <v>0</v>
      </c>
      <c r="T288" s="142">
        <f t="shared" si="114"/>
        <v>0</v>
      </c>
      <c r="U288" s="142">
        <f t="shared" si="115"/>
        <v>0</v>
      </c>
      <c r="V288" s="143" t="e">
        <f t="shared" si="116"/>
        <v>#DIV/0!</v>
      </c>
    </row>
    <row r="289" spans="3:22" s="6" customFormat="1" ht="43.5" customHeight="1" hidden="1">
      <c r="C289" s="11"/>
      <c r="D289" s="11"/>
      <c r="E289" s="11"/>
      <c r="F289" s="33" t="s">
        <v>96</v>
      </c>
      <c r="G289" s="77">
        <f t="shared" si="104"/>
        <v>0</v>
      </c>
      <c r="H289" s="73"/>
      <c r="I289" s="73"/>
      <c r="J289" s="140" t="e">
        <f t="shared" si="111"/>
        <v>#DIV/0!</v>
      </c>
      <c r="K289" s="73"/>
      <c r="L289" s="77">
        <f t="shared" si="109"/>
        <v>0</v>
      </c>
      <c r="M289" s="77"/>
      <c r="N289" s="73"/>
      <c r="O289" s="73"/>
      <c r="P289" s="73"/>
      <c r="Q289" s="73"/>
      <c r="R289" s="73">
        <f t="shared" si="112"/>
        <v>0</v>
      </c>
      <c r="S289" s="73">
        <f t="shared" si="113"/>
        <v>0</v>
      </c>
      <c r="T289" s="142">
        <f t="shared" si="114"/>
        <v>0</v>
      </c>
      <c r="U289" s="142">
        <f t="shared" si="115"/>
        <v>0</v>
      </c>
      <c r="V289" s="143" t="e">
        <f t="shared" si="116"/>
        <v>#DIV/0!</v>
      </c>
    </row>
    <row r="290" spans="3:22" s="6" customFormat="1" ht="31.5" customHeight="1">
      <c r="C290" s="31" t="s">
        <v>314</v>
      </c>
      <c r="D290" s="31" t="s">
        <v>301</v>
      </c>
      <c r="E290" s="31" t="s">
        <v>34</v>
      </c>
      <c r="F290" s="41" t="s">
        <v>302</v>
      </c>
      <c r="G290" s="73">
        <f>G291</f>
        <v>16200000</v>
      </c>
      <c r="H290" s="73">
        <f>H291</f>
        <v>3742271</v>
      </c>
      <c r="I290" s="73">
        <f aca="true" t="shared" si="118" ref="I290:Q290">I291</f>
        <v>3329996</v>
      </c>
      <c r="J290" s="140">
        <f t="shared" si="111"/>
        <v>20.55553086419753</v>
      </c>
      <c r="K290" s="73">
        <f t="shared" si="118"/>
        <v>0</v>
      </c>
      <c r="L290" s="73">
        <f t="shared" si="109"/>
        <v>0</v>
      </c>
      <c r="M290" s="73">
        <f t="shared" si="118"/>
        <v>0</v>
      </c>
      <c r="N290" s="73">
        <f t="shared" si="118"/>
        <v>0</v>
      </c>
      <c r="O290" s="73">
        <f t="shared" si="118"/>
        <v>0</v>
      </c>
      <c r="P290" s="73">
        <f t="shared" si="118"/>
        <v>0</v>
      </c>
      <c r="Q290" s="73">
        <f t="shared" si="118"/>
        <v>0</v>
      </c>
      <c r="R290" s="73">
        <f t="shared" si="112"/>
        <v>16200000</v>
      </c>
      <c r="S290" s="73">
        <f t="shared" si="113"/>
        <v>3742271</v>
      </c>
      <c r="T290" s="142">
        <f t="shared" si="114"/>
        <v>3329996</v>
      </c>
      <c r="U290" s="142">
        <f t="shared" si="115"/>
        <v>0</v>
      </c>
      <c r="V290" s="143">
        <f t="shared" si="116"/>
        <v>20.55553086419753</v>
      </c>
    </row>
    <row r="291" spans="3:22" s="7" customFormat="1" ht="63.75" customHeight="1">
      <c r="C291" s="11"/>
      <c r="D291" s="11"/>
      <c r="E291" s="11"/>
      <c r="F291" s="33" t="s">
        <v>92</v>
      </c>
      <c r="G291" s="73">
        <v>16200000</v>
      </c>
      <c r="H291" s="73">
        <v>3742271</v>
      </c>
      <c r="I291" s="73">
        <v>3329996</v>
      </c>
      <c r="J291" s="140">
        <f t="shared" si="111"/>
        <v>20.55553086419753</v>
      </c>
      <c r="K291" s="77"/>
      <c r="L291" s="77"/>
      <c r="M291" s="77"/>
      <c r="N291" s="77"/>
      <c r="O291" s="77"/>
      <c r="P291" s="77"/>
      <c r="Q291" s="77"/>
      <c r="R291" s="73">
        <f t="shared" si="112"/>
        <v>16200000</v>
      </c>
      <c r="S291" s="73">
        <f t="shared" si="113"/>
        <v>3742271</v>
      </c>
      <c r="T291" s="142">
        <f t="shared" si="114"/>
        <v>3329996</v>
      </c>
      <c r="U291" s="142">
        <f t="shared" si="115"/>
        <v>0</v>
      </c>
      <c r="V291" s="143">
        <f t="shared" si="116"/>
        <v>20.55553086419753</v>
      </c>
    </row>
    <row r="292" spans="3:20" s="6" customFormat="1" ht="39" customHeight="1" hidden="1">
      <c r="C292" s="31" t="s">
        <v>362</v>
      </c>
      <c r="D292" s="31" t="s">
        <v>337</v>
      </c>
      <c r="E292" s="31" t="s">
        <v>338</v>
      </c>
      <c r="F292" s="37" t="s">
        <v>363</v>
      </c>
      <c r="G292" s="77">
        <f t="shared" si="104"/>
        <v>0</v>
      </c>
      <c r="H292" s="73">
        <f aca="true" t="shared" si="119" ref="H292:M292">SUM(H293)</f>
        <v>0</v>
      </c>
      <c r="I292" s="73">
        <f t="shared" si="119"/>
        <v>0</v>
      </c>
      <c r="J292" s="140" t="e">
        <f t="shared" si="111"/>
        <v>#DIV/0!</v>
      </c>
      <c r="K292" s="73">
        <f t="shared" si="119"/>
        <v>0</v>
      </c>
      <c r="L292" s="73">
        <f t="shared" si="119"/>
        <v>0</v>
      </c>
      <c r="M292" s="73">
        <f t="shared" si="119"/>
        <v>0</v>
      </c>
      <c r="N292" s="73">
        <f>SUM(N293)</f>
        <v>0</v>
      </c>
      <c r="O292" s="73">
        <f>SUM(O293)</f>
        <v>0</v>
      </c>
      <c r="P292" s="73">
        <f>SUM(P293)</f>
        <v>0</v>
      </c>
      <c r="Q292" s="73">
        <f>SUM(Q293)</f>
        <v>0</v>
      </c>
      <c r="R292" s="74">
        <f>L292+G292</f>
        <v>0</v>
      </c>
      <c r="S292" s="4"/>
      <c r="T292" s="13"/>
    </row>
    <row r="293" spans="3:20" s="7" customFormat="1" ht="54" customHeight="1" hidden="1">
      <c r="C293" s="11"/>
      <c r="D293" s="11"/>
      <c r="E293" s="11"/>
      <c r="F293" s="38" t="s">
        <v>97</v>
      </c>
      <c r="G293" s="77">
        <f t="shared" si="104"/>
        <v>0</v>
      </c>
      <c r="H293" s="77"/>
      <c r="I293" s="77"/>
      <c r="J293" s="140" t="e">
        <f t="shared" si="111"/>
        <v>#DIV/0!</v>
      </c>
      <c r="K293" s="77"/>
      <c r="L293" s="77">
        <f>N293+Q293</f>
        <v>0</v>
      </c>
      <c r="M293" s="77"/>
      <c r="N293" s="77"/>
      <c r="O293" s="77"/>
      <c r="P293" s="77"/>
      <c r="Q293" s="77"/>
      <c r="R293" s="74">
        <f>L293+G293</f>
        <v>0</v>
      </c>
      <c r="S293" s="10"/>
      <c r="T293" s="46"/>
    </row>
    <row r="294" spans="3:22" s="14" customFormat="1" ht="35.25" customHeight="1">
      <c r="C294" s="25"/>
      <c r="D294" s="25"/>
      <c r="E294" s="25"/>
      <c r="F294" s="28" t="s">
        <v>5</v>
      </c>
      <c r="G294" s="74">
        <f aca="true" t="shared" si="120" ref="G294:L294">G214+G215+G223+G262+G267+G269+G273+G275+G271+G278+G284+G287+G290+G292+G220</f>
        <v>31220150</v>
      </c>
      <c r="H294" s="74">
        <f t="shared" si="120"/>
        <v>9919942</v>
      </c>
      <c r="I294" s="74">
        <f t="shared" si="120"/>
        <v>8939436</v>
      </c>
      <c r="J294" s="141">
        <f t="shared" si="111"/>
        <v>28.633545963103956</v>
      </c>
      <c r="K294" s="74">
        <f t="shared" si="120"/>
        <v>0</v>
      </c>
      <c r="L294" s="74">
        <f t="shared" si="120"/>
        <v>30517400</v>
      </c>
      <c r="M294" s="74">
        <f aca="true" t="shared" si="121" ref="M294:U294">M214+M215+M223+M262+M267+M269+M273+M275+M271+M278+M284+M287+M290+M292+M220</f>
        <v>2600000</v>
      </c>
      <c r="N294" s="74">
        <f t="shared" si="121"/>
        <v>1694434</v>
      </c>
      <c r="O294" s="74">
        <f t="shared" si="121"/>
        <v>1694434</v>
      </c>
      <c r="P294" s="141">
        <f>N294/L294*100</f>
        <v>5.552353739178304</v>
      </c>
      <c r="Q294" s="74">
        <f t="shared" si="121"/>
        <v>30517400</v>
      </c>
      <c r="R294" s="74">
        <f t="shared" si="121"/>
        <v>61737550</v>
      </c>
      <c r="S294" s="74">
        <f t="shared" si="121"/>
        <v>12519942</v>
      </c>
      <c r="T294" s="74">
        <f t="shared" si="121"/>
        <v>10633870</v>
      </c>
      <c r="U294" s="74">
        <f t="shared" si="121"/>
        <v>1694434</v>
      </c>
      <c r="V294" s="141">
        <f>T294/R294*100</f>
        <v>17.224314861862837</v>
      </c>
    </row>
    <row r="295" spans="3:21" s="14" customFormat="1" ht="52.5" customHeight="1">
      <c r="C295" s="66">
        <v>2800000</v>
      </c>
      <c r="D295" s="25"/>
      <c r="E295" s="25"/>
      <c r="F295" s="67" t="s">
        <v>502</v>
      </c>
      <c r="G295" s="74"/>
      <c r="H295" s="74"/>
      <c r="I295" s="74"/>
      <c r="J295" s="74"/>
      <c r="K295" s="74"/>
      <c r="L295" s="74"/>
      <c r="M295" s="74"/>
      <c r="N295" s="74"/>
      <c r="O295" s="74"/>
      <c r="P295" s="74"/>
      <c r="Q295" s="74"/>
      <c r="R295" s="74"/>
      <c r="S295" s="29"/>
      <c r="T295" s="30"/>
      <c r="U295" s="30"/>
    </row>
    <row r="296" spans="3:21" s="35" customFormat="1" ht="48.75" customHeight="1">
      <c r="C296" s="71">
        <v>2810000</v>
      </c>
      <c r="D296" s="27"/>
      <c r="E296" s="27"/>
      <c r="F296" s="70" t="s">
        <v>502</v>
      </c>
      <c r="G296" s="80"/>
      <c r="H296" s="80"/>
      <c r="I296" s="80"/>
      <c r="J296" s="80"/>
      <c r="K296" s="80"/>
      <c r="L296" s="80"/>
      <c r="M296" s="80"/>
      <c r="N296" s="80"/>
      <c r="O296" s="80"/>
      <c r="P296" s="80"/>
      <c r="Q296" s="80"/>
      <c r="R296" s="80"/>
      <c r="S296" s="52"/>
      <c r="T296" s="72"/>
      <c r="U296" s="72"/>
    </row>
    <row r="297" spans="1:22" s="6" customFormat="1" ht="63" customHeight="1">
      <c r="A297" s="6">
        <v>8</v>
      </c>
      <c r="B297" s="6">
        <v>57</v>
      </c>
      <c r="C297" s="31" t="s">
        <v>121</v>
      </c>
      <c r="D297" s="31" t="s">
        <v>36</v>
      </c>
      <c r="E297" s="31" t="s">
        <v>33</v>
      </c>
      <c r="F297" s="41" t="s">
        <v>117</v>
      </c>
      <c r="G297" s="73">
        <v>1872000</v>
      </c>
      <c r="H297" s="73">
        <v>395772</v>
      </c>
      <c r="I297" s="73">
        <v>349932</v>
      </c>
      <c r="J297" s="140">
        <f>I297/G297*100</f>
        <v>18.692948717948717</v>
      </c>
      <c r="K297" s="73"/>
      <c r="L297" s="73">
        <f aca="true" t="shared" si="122" ref="L297:L306">N297+Q297</f>
        <v>0</v>
      </c>
      <c r="M297" s="73"/>
      <c r="N297" s="73"/>
      <c r="O297" s="73"/>
      <c r="P297" s="73"/>
      <c r="Q297" s="73"/>
      <c r="R297" s="73">
        <f>G297+L297</f>
        <v>1872000</v>
      </c>
      <c r="S297" s="73">
        <f>H297+M297</f>
        <v>395772</v>
      </c>
      <c r="T297" s="142">
        <f>I297+N297</f>
        <v>349932</v>
      </c>
      <c r="U297" s="142">
        <f>O297</f>
        <v>0</v>
      </c>
      <c r="V297" s="143">
        <f>T297/R297*100</f>
        <v>18.692948717948717</v>
      </c>
    </row>
    <row r="298" spans="3:22" s="14" customFormat="1" ht="33.75" customHeight="1" hidden="1">
      <c r="C298" s="25" t="s">
        <v>243</v>
      </c>
      <c r="D298" s="25" t="s">
        <v>239</v>
      </c>
      <c r="E298" s="25"/>
      <c r="F298" s="28" t="s">
        <v>240</v>
      </c>
      <c r="G298" s="74">
        <f aca="true" t="shared" si="123" ref="G298:G308">H298+K298</f>
        <v>0</v>
      </c>
      <c r="H298" s="74">
        <f aca="true" t="shared" si="124" ref="H298:K299">H299</f>
        <v>0</v>
      </c>
      <c r="I298" s="74">
        <f t="shared" si="124"/>
        <v>0</v>
      </c>
      <c r="J298" s="140" t="e">
        <f aca="true" t="shared" si="125" ref="J298:J309">I298/G298*100</f>
        <v>#DIV/0!</v>
      </c>
      <c r="K298" s="74">
        <f t="shared" si="124"/>
        <v>0</v>
      </c>
      <c r="L298" s="74">
        <f t="shared" si="122"/>
        <v>0</v>
      </c>
      <c r="M298" s="74">
        <f aca="true" t="shared" si="126" ref="M298:Q299">M299</f>
        <v>0</v>
      </c>
      <c r="N298" s="74">
        <f t="shared" si="126"/>
        <v>0</v>
      </c>
      <c r="O298" s="74">
        <f t="shared" si="126"/>
        <v>0</v>
      </c>
      <c r="P298" s="74">
        <f t="shared" si="126"/>
        <v>0</v>
      </c>
      <c r="Q298" s="74">
        <f t="shared" si="126"/>
        <v>0</v>
      </c>
      <c r="R298" s="73">
        <f aca="true" t="shared" si="127" ref="R298:R308">G298+L298</f>
        <v>0</v>
      </c>
      <c r="S298" s="73">
        <f aca="true" t="shared" si="128" ref="S298:S308">H298+M298</f>
        <v>0</v>
      </c>
      <c r="T298" s="142">
        <f aca="true" t="shared" si="129" ref="T298:T308">I298+N298</f>
        <v>0</v>
      </c>
      <c r="U298" s="142">
        <f aca="true" t="shared" si="130" ref="U298:U308">O298</f>
        <v>0</v>
      </c>
      <c r="V298" s="143" t="e">
        <f aca="true" t="shared" si="131" ref="V298:V308">T298/R298*100</f>
        <v>#DIV/0!</v>
      </c>
    </row>
    <row r="299" spans="3:22" s="6" customFormat="1" ht="35.25" customHeight="1" hidden="1">
      <c r="C299" s="31" t="s">
        <v>245</v>
      </c>
      <c r="D299" s="31" t="s">
        <v>69</v>
      </c>
      <c r="E299" s="31" t="s">
        <v>70</v>
      </c>
      <c r="F299" s="41" t="s">
        <v>224</v>
      </c>
      <c r="G299" s="73">
        <f t="shared" si="123"/>
        <v>0</v>
      </c>
      <c r="H299" s="73">
        <f t="shared" si="124"/>
        <v>0</v>
      </c>
      <c r="I299" s="73">
        <f t="shared" si="124"/>
        <v>0</v>
      </c>
      <c r="J299" s="140" t="e">
        <f t="shared" si="125"/>
        <v>#DIV/0!</v>
      </c>
      <c r="K299" s="73">
        <f t="shared" si="124"/>
        <v>0</v>
      </c>
      <c r="L299" s="73">
        <f t="shared" si="122"/>
        <v>0</v>
      </c>
      <c r="M299" s="73"/>
      <c r="N299" s="73">
        <f t="shared" si="126"/>
        <v>0</v>
      </c>
      <c r="O299" s="73">
        <f t="shared" si="126"/>
        <v>0</v>
      </c>
      <c r="P299" s="73">
        <f t="shared" si="126"/>
        <v>0</v>
      </c>
      <c r="Q299" s="73">
        <f t="shared" si="126"/>
        <v>0</v>
      </c>
      <c r="R299" s="73">
        <f t="shared" si="127"/>
        <v>0</v>
      </c>
      <c r="S299" s="73">
        <f t="shared" si="128"/>
        <v>0</v>
      </c>
      <c r="T299" s="142">
        <f t="shared" si="129"/>
        <v>0</v>
      </c>
      <c r="U299" s="142">
        <f t="shared" si="130"/>
        <v>0</v>
      </c>
      <c r="V299" s="143" t="e">
        <f t="shared" si="131"/>
        <v>#DIV/0!</v>
      </c>
    </row>
    <row r="300" spans="3:22" s="7" customFormat="1" ht="68.25" customHeight="1" hidden="1">
      <c r="C300" s="11"/>
      <c r="D300" s="11"/>
      <c r="E300" s="11"/>
      <c r="F300" s="33" t="s">
        <v>244</v>
      </c>
      <c r="G300" s="77">
        <f t="shared" si="123"/>
        <v>0</v>
      </c>
      <c r="H300" s="77"/>
      <c r="I300" s="76"/>
      <c r="J300" s="140" t="e">
        <f t="shared" si="125"/>
        <v>#DIV/0!</v>
      </c>
      <c r="K300" s="76"/>
      <c r="L300" s="77">
        <f t="shared" si="122"/>
        <v>0</v>
      </c>
      <c r="M300" s="77"/>
      <c r="N300" s="76"/>
      <c r="O300" s="76"/>
      <c r="P300" s="76"/>
      <c r="Q300" s="76"/>
      <c r="R300" s="73">
        <f t="shared" si="127"/>
        <v>0</v>
      </c>
      <c r="S300" s="73">
        <f t="shared" si="128"/>
        <v>0</v>
      </c>
      <c r="T300" s="142">
        <f t="shared" si="129"/>
        <v>0</v>
      </c>
      <c r="U300" s="142">
        <f t="shared" si="130"/>
        <v>0</v>
      </c>
      <c r="V300" s="143" t="e">
        <f t="shared" si="131"/>
        <v>#DIV/0!</v>
      </c>
    </row>
    <row r="301" spans="3:22" s="6" customFormat="1" ht="38.25" customHeight="1">
      <c r="C301" s="31" t="s">
        <v>246</v>
      </c>
      <c r="D301" s="31" t="s">
        <v>247</v>
      </c>
      <c r="E301" s="31" t="s">
        <v>90</v>
      </c>
      <c r="F301" s="41" t="s">
        <v>248</v>
      </c>
      <c r="G301" s="73">
        <f>G302</f>
        <v>350000</v>
      </c>
      <c r="H301" s="73">
        <f>H302</f>
        <v>0</v>
      </c>
      <c r="I301" s="73">
        <f>I302</f>
        <v>0</v>
      </c>
      <c r="J301" s="140">
        <f t="shared" si="125"/>
        <v>0</v>
      </c>
      <c r="K301" s="73">
        <f>K302</f>
        <v>0</v>
      </c>
      <c r="L301" s="73">
        <f t="shared" si="122"/>
        <v>0</v>
      </c>
      <c r="M301" s="73">
        <f>M302</f>
        <v>0</v>
      </c>
      <c r="N301" s="73">
        <f>N302</f>
        <v>0</v>
      </c>
      <c r="O301" s="73">
        <f>O302</f>
        <v>0</v>
      </c>
      <c r="P301" s="73">
        <f>P302</f>
        <v>0</v>
      </c>
      <c r="Q301" s="73">
        <f>Q302</f>
        <v>0</v>
      </c>
      <c r="R301" s="73">
        <f t="shared" si="127"/>
        <v>350000</v>
      </c>
      <c r="S301" s="73">
        <f t="shared" si="128"/>
        <v>0</v>
      </c>
      <c r="T301" s="142">
        <f t="shared" si="129"/>
        <v>0</v>
      </c>
      <c r="U301" s="142">
        <f t="shared" si="130"/>
        <v>0</v>
      </c>
      <c r="V301" s="143">
        <f t="shared" si="131"/>
        <v>0</v>
      </c>
    </row>
    <row r="302" spans="3:22" s="7" customFormat="1" ht="42" customHeight="1">
      <c r="C302" s="11"/>
      <c r="D302" s="11"/>
      <c r="E302" s="11"/>
      <c r="F302" s="33" t="s">
        <v>249</v>
      </c>
      <c r="G302" s="73">
        <v>350000</v>
      </c>
      <c r="H302" s="73"/>
      <c r="I302" s="76"/>
      <c r="J302" s="140">
        <f t="shared" si="125"/>
        <v>0</v>
      </c>
      <c r="K302" s="76"/>
      <c r="L302" s="77">
        <f t="shared" si="122"/>
        <v>0</v>
      </c>
      <c r="M302" s="77"/>
      <c r="N302" s="76"/>
      <c r="O302" s="76"/>
      <c r="P302" s="76"/>
      <c r="Q302" s="76"/>
      <c r="R302" s="73">
        <f t="shared" si="127"/>
        <v>350000</v>
      </c>
      <c r="S302" s="73">
        <f t="shared" si="128"/>
        <v>0</v>
      </c>
      <c r="T302" s="142">
        <f t="shared" si="129"/>
        <v>0</v>
      </c>
      <c r="U302" s="142">
        <f t="shared" si="130"/>
        <v>0</v>
      </c>
      <c r="V302" s="143">
        <f t="shared" si="131"/>
        <v>0</v>
      </c>
    </row>
    <row r="303" spans="3:22" s="6" customFormat="1" ht="47.25" customHeight="1" hidden="1">
      <c r="C303" s="31" t="s">
        <v>364</v>
      </c>
      <c r="D303" s="31" t="s">
        <v>298</v>
      </c>
      <c r="E303" s="31" t="s">
        <v>34</v>
      </c>
      <c r="F303" s="41" t="s">
        <v>237</v>
      </c>
      <c r="G303" s="73">
        <f t="shared" si="123"/>
        <v>0</v>
      </c>
      <c r="H303" s="73">
        <f>H304</f>
        <v>0</v>
      </c>
      <c r="I303" s="73">
        <f>I304</f>
        <v>0</v>
      </c>
      <c r="J303" s="140" t="e">
        <f t="shared" si="125"/>
        <v>#DIV/0!</v>
      </c>
      <c r="K303" s="73">
        <f>K304</f>
        <v>0</v>
      </c>
      <c r="L303" s="73">
        <f t="shared" si="122"/>
        <v>0</v>
      </c>
      <c r="M303" s="73">
        <f>M304</f>
        <v>0</v>
      </c>
      <c r="N303" s="73">
        <f>N304</f>
        <v>0</v>
      </c>
      <c r="O303" s="73">
        <f>O304</f>
        <v>0</v>
      </c>
      <c r="P303" s="73">
        <f>P304</f>
        <v>0</v>
      </c>
      <c r="Q303" s="73">
        <f>Q304</f>
        <v>0</v>
      </c>
      <c r="R303" s="73">
        <f t="shared" si="127"/>
        <v>0</v>
      </c>
      <c r="S303" s="73">
        <f t="shared" si="128"/>
        <v>0</v>
      </c>
      <c r="T303" s="142">
        <f t="shared" si="129"/>
        <v>0</v>
      </c>
      <c r="U303" s="142">
        <f t="shared" si="130"/>
        <v>0</v>
      </c>
      <c r="V303" s="143" t="e">
        <f t="shared" si="131"/>
        <v>#DIV/0!</v>
      </c>
    </row>
    <row r="304" spans="3:22" s="7" customFormat="1" ht="45.75" customHeight="1" hidden="1">
      <c r="C304" s="11"/>
      <c r="D304" s="11"/>
      <c r="E304" s="11"/>
      <c r="F304" s="33" t="s">
        <v>249</v>
      </c>
      <c r="G304" s="73">
        <f t="shared" si="123"/>
        <v>0</v>
      </c>
      <c r="H304" s="73"/>
      <c r="I304" s="76"/>
      <c r="J304" s="140" t="e">
        <f t="shared" si="125"/>
        <v>#DIV/0!</v>
      </c>
      <c r="K304" s="76"/>
      <c r="L304" s="73">
        <f t="shared" si="122"/>
        <v>0</v>
      </c>
      <c r="M304" s="73"/>
      <c r="N304" s="76"/>
      <c r="O304" s="76"/>
      <c r="P304" s="76"/>
      <c r="Q304" s="75"/>
      <c r="R304" s="73">
        <f t="shared" si="127"/>
        <v>0</v>
      </c>
      <c r="S304" s="73">
        <f t="shared" si="128"/>
        <v>0</v>
      </c>
      <c r="T304" s="142">
        <f t="shared" si="129"/>
        <v>0</v>
      </c>
      <c r="U304" s="142">
        <f t="shared" si="130"/>
        <v>0</v>
      </c>
      <c r="V304" s="143" t="e">
        <f t="shared" si="131"/>
        <v>#DIV/0!</v>
      </c>
    </row>
    <row r="305" spans="3:22" s="6" customFormat="1" ht="105.75" customHeight="1" hidden="1">
      <c r="C305" s="22" t="s">
        <v>417</v>
      </c>
      <c r="D305" s="22" t="s">
        <v>293</v>
      </c>
      <c r="E305" s="22" t="s">
        <v>34</v>
      </c>
      <c r="F305" s="42" t="s">
        <v>294</v>
      </c>
      <c r="G305" s="73">
        <f t="shared" si="123"/>
        <v>0</v>
      </c>
      <c r="H305" s="73">
        <f>H306</f>
        <v>0</v>
      </c>
      <c r="I305" s="73">
        <f aca="true" t="shared" si="132" ref="I305:Q305">I306</f>
        <v>0</v>
      </c>
      <c r="J305" s="140" t="e">
        <f t="shared" si="125"/>
        <v>#DIV/0!</v>
      </c>
      <c r="K305" s="73">
        <f t="shared" si="132"/>
        <v>0</v>
      </c>
      <c r="L305" s="73">
        <f t="shared" si="122"/>
        <v>0</v>
      </c>
      <c r="M305" s="73">
        <f t="shared" si="132"/>
        <v>0</v>
      </c>
      <c r="N305" s="73">
        <f t="shared" si="132"/>
        <v>0</v>
      </c>
      <c r="O305" s="73">
        <f t="shared" si="132"/>
        <v>0</v>
      </c>
      <c r="P305" s="73">
        <f t="shared" si="132"/>
        <v>0</v>
      </c>
      <c r="Q305" s="73">
        <f t="shared" si="132"/>
        <v>0</v>
      </c>
      <c r="R305" s="73">
        <f t="shared" si="127"/>
        <v>0</v>
      </c>
      <c r="S305" s="73">
        <f t="shared" si="128"/>
        <v>0</v>
      </c>
      <c r="T305" s="142">
        <f t="shared" si="129"/>
        <v>0</v>
      </c>
      <c r="U305" s="142">
        <f t="shared" si="130"/>
        <v>0</v>
      </c>
      <c r="V305" s="143" t="e">
        <f t="shared" si="131"/>
        <v>#DIV/0!</v>
      </c>
    </row>
    <row r="306" spans="3:22" s="7" customFormat="1" ht="45.75" customHeight="1" hidden="1">
      <c r="C306" s="11"/>
      <c r="D306" s="11"/>
      <c r="E306" s="11"/>
      <c r="F306" s="33" t="s">
        <v>390</v>
      </c>
      <c r="G306" s="77">
        <f t="shared" si="123"/>
        <v>0</v>
      </c>
      <c r="H306" s="77"/>
      <c r="I306" s="76"/>
      <c r="J306" s="140" t="e">
        <f t="shared" si="125"/>
        <v>#DIV/0!</v>
      </c>
      <c r="K306" s="76"/>
      <c r="L306" s="77">
        <f t="shared" si="122"/>
        <v>0</v>
      </c>
      <c r="M306" s="77"/>
      <c r="N306" s="76"/>
      <c r="O306" s="76"/>
      <c r="P306" s="76"/>
      <c r="Q306" s="76"/>
      <c r="R306" s="73">
        <f t="shared" si="127"/>
        <v>0</v>
      </c>
      <c r="S306" s="73">
        <f t="shared" si="128"/>
        <v>0</v>
      </c>
      <c r="T306" s="142">
        <f t="shared" si="129"/>
        <v>0</v>
      </c>
      <c r="U306" s="142">
        <f t="shared" si="130"/>
        <v>0</v>
      </c>
      <c r="V306" s="143" t="e">
        <f t="shared" si="131"/>
        <v>#DIV/0!</v>
      </c>
    </row>
    <row r="307" spans="1:22" s="6" customFormat="1" ht="41.25" customHeight="1">
      <c r="A307" s="14"/>
      <c r="C307" s="31" t="s">
        <v>336</v>
      </c>
      <c r="D307" s="31" t="s">
        <v>337</v>
      </c>
      <c r="E307" s="31" t="s">
        <v>338</v>
      </c>
      <c r="F307" s="41" t="s">
        <v>363</v>
      </c>
      <c r="G307" s="73">
        <f>G308</f>
        <v>0</v>
      </c>
      <c r="H307" s="73">
        <f>H308</f>
        <v>0</v>
      </c>
      <c r="I307" s="73">
        <f>I308</f>
        <v>0</v>
      </c>
      <c r="J307" s="140"/>
      <c r="K307" s="73">
        <f aca="true" t="shared" si="133" ref="K307:Q307">K308</f>
        <v>0</v>
      </c>
      <c r="L307" s="73">
        <f t="shared" si="133"/>
        <v>130000</v>
      </c>
      <c r="M307" s="73">
        <f t="shared" si="133"/>
        <v>10000</v>
      </c>
      <c r="N307" s="73">
        <f t="shared" si="133"/>
        <v>0</v>
      </c>
      <c r="O307" s="73">
        <f t="shared" si="133"/>
        <v>0</v>
      </c>
      <c r="P307" s="73">
        <f t="shared" si="133"/>
        <v>0</v>
      </c>
      <c r="Q307" s="73">
        <f t="shared" si="133"/>
        <v>105750</v>
      </c>
      <c r="R307" s="73">
        <f t="shared" si="127"/>
        <v>130000</v>
      </c>
      <c r="S307" s="73">
        <f t="shared" si="128"/>
        <v>10000</v>
      </c>
      <c r="T307" s="142">
        <f t="shared" si="129"/>
        <v>0</v>
      </c>
      <c r="U307" s="142">
        <f t="shared" si="130"/>
        <v>0</v>
      </c>
      <c r="V307" s="143">
        <f t="shared" si="131"/>
        <v>0</v>
      </c>
    </row>
    <row r="308" spans="3:22" s="7" customFormat="1" ht="58.5" customHeight="1">
      <c r="C308" s="11"/>
      <c r="D308" s="11"/>
      <c r="E308" s="11"/>
      <c r="F308" s="33" t="s">
        <v>20</v>
      </c>
      <c r="G308" s="73">
        <f t="shared" si="123"/>
        <v>0</v>
      </c>
      <c r="H308" s="73"/>
      <c r="I308" s="77"/>
      <c r="J308" s="140"/>
      <c r="K308" s="77"/>
      <c r="L308" s="73">
        <v>130000</v>
      </c>
      <c r="M308" s="73">
        <v>10000</v>
      </c>
      <c r="N308" s="73"/>
      <c r="O308" s="73"/>
      <c r="P308" s="73"/>
      <c r="Q308" s="73">
        <v>105750</v>
      </c>
      <c r="R308" s="73">
        <f t="shared" si="127"/>
        <v>130000</v>
      </c>
      <c r="S308" s="73">
        <f t="shared" si="128"/>
        <v>10000</v>
      </c>
      <c r="T308" s="142">
        <f t="shared" si="129"/>
        <v>0</v>
      </c>
      <c r="U308" s="142">
        <f t="shared" si="130"/>
        <v>0</v>
      </c>
      <c r="V308" s="143">
        <f t="shared" si="131"/>
        <v>0</v>
      </c>
    </row>
    <row r="309" spans="3:22" s="14" customFormat="1" ht="36.75" customHeight="1">
      <c r="C309" s="25"/>
      <c r="D309" s="25"/>
      <c r="E309" s="25"/>
      <c r="F309" s="53" t="s">
        <v>5</v>
      </c>
      <c r="G309" s="74">
        <f aca="true" t="shared" si="134" ref="G309:U309">G297+G298+G301+G305+G307+G303</f>
        <v>2222000</v>
      </c>
      <c r="H309" s="74">
        <f t="shared" si="134"/>
        <v>395772</v>
      </c>
      <c r="I309" s="74">
        <f t="shared" si="134"/>
        <v>349932</v>
      </c>
      <c r="J309" s="141">
        <f t="shared" si="125"/>
        <v>15.74851485148515</v>
      </c>
      <c r="K309" s="74">
        <f t="shared" si="134"/>
        <v>0</v>
      </c>
      <c r="L309" s="74">
        <f t="shared" si="134"/>
        <v>130000</v>
      </c>
      <c r="M309" s="74">
        <f t="shared" si="134"/>
        <v>10000</v>
      </c>
      <c r="N309" s="74">
        <f t="shared" si="134"/>
        <v>0</v>
      </c>
      <c r="O309" s="74">
        <f t="shared" si="134"/>
        <v>0</v>
      </c>
      <c r="P309" s="74">
        <f t="shared" si="134"/>
        <v>0</v>
      </c>
      <c r="Q309" s="74">
        <f>Q297+Q298+Q301+Q305+Q307+Q303</f>
        <v>105750</v>
      </c>
      <c r="R309" s="74">
        <f t="shared" si="134"/>
        <v>2352000</v>
      </c>
      <c r="S309" s="74">
        <f t="shared" si="134"/>
        <v>405772</v>
      </c>
      <c r="T309" s="74">
        <f t="shared" si="134"/>
        <v>349932</v>
      </c>
      <c r="U309" s="74">
        <f t="shared" si="134"/>
        <v>0</v>
      </c>
      <c r="V309" s="141">
        <f>T309/R309*100</f>
        <v>14.878061224489796</v>
      </c>
    </row>
    <row r="310" spans="3:20" s="14" customFormat="1" ht="36" customHeight="1">
      <c r="C310" s="25" t="s">
        <v>122</v>
      </c>
      <c r="D310" s="25"/>
      <c r="E310" s="25"/>
      <c r="F310" s="62" t="s">
        <v>503</v>
      </c>
      <c r="G310" s="74"/>
      <c r="H310" s="74"/>
      <c r="I310" s="74"/>
      <c r="J310" s="74"/>
      <c r="K310" s="74"/>
      <c r="L310" s="74"/>
      <c r="M310" s="74"/>
      <c r="N310" s="74"/>
      <c r="O310" s="74"/>
      <c r="P310" s="74"/>
      <c r="Q310" s="74"/>
      <c r="R310" s="74"/>
      <c r="S310" s="29"/>
      <c r="T310" s="30"/>
    </row>
    <row r="311" spans="3:20" s="7" customFormat="1" ht="44.25" customHeight="1">
      <c r="C311" s="27" t="s">
        <v>123</v>
      </c>
      <c r="D311" s="11"/>
      <c r="E311" s="11"/>
      <c r="F311" s="70" t="s">
        <v>504</v>
      </c>
      <c r="G311" s="77"/>
      <c r="H311" s="77"/>
      <c r="I311" s="77"/>
      <c r="J311" s="77"/>
      <c r="K311" s="77"/>
      <c r="L311" s="77"/>
      <c r="M311" s="77"/>
      <c r="N311" s="77"/>
      <c r="O311" s="77"/>
      <c r="P311" s="77"/>
      <c r="Q311" s="77"/>
      <c r="R311" s="80"/>
      <c r="S311" s="10"/>
      <c r="T311" s="46"/>
    </row>
    <row r="312" spans="1:22" s="6" customFormat="1" ht="61.5" customHeight="1">
      <c r="A312" s="6">
        <v>8</v>
      </c>
      <c r="B312" s="6">
        <v>57</v>
      </c>
      <c r="C312" s="31" t="s">
        <v>124</v>
      </c>
      <c r="D312" s="31" t="s">
        <v>36</v>
      </c>
      <c r="E312" s="31" t="s">
        <v>33</v>
      </c>
      <c r="F312" s="41" t="s">
        <v>117</v>
      </c>
      <c r="G312" s="73">
        <v>2737600</v>
      </c>
      <c r="H312" s="73">
        <v>745148</v>
      </c>
      <c r="I312" s="73">
        <v>635744</v>
      </c>
      <c r="J312" s="140">
        <f>I312/G312*100</f>
        <v>23.222676797194623</v>
      </c>
      <c r="K312" s="73"/>
      <c r="L312" s="73">
        <f aca="true" t="shared" si="135" ref="L312:L323">N312+Q312</f>
        <v>0</v>
      </c>
      <c r="M312" s="73"/>
      <c r="N312" s="73"/>
      <c r="O312" s="73"/>
      <c r="P312" s="73"/>
      <c r="Q312" s="73"/>
      <c r="R312" s="73">
        <f>G312+L312</f>
        <v>2737600</v>
      </c>
      <c r="S312" s="73">
        <f>H312+M312</f>
        <v>745148</v>
      </c>
      <c r="T312" s="142">
        <f>I312+N312</f>
        <v>635744</v>
      </c>
      <c r="U312" s="142">
        <f>O312</f>
        <v>0</v>
      </c>
      <c r="V312" s="143">
        <f>T312/R312*100</f>
        <v>23.222676797194623</v>
      </c>
    </row>
    <row r="313" spans="3:22" s="7" customFormat="1" ht="43.5" customHeight="1">
      <c r="C313" s="31" t="s">
        <v>391</v>
      </c>
      <c r="D313" s="31" t="s">
        <v>298</v>
      </c>
      <c r="E313" s="31" t="s">
        <v>34</v>
      </c>
      <c r="F313" s="41" t="s">
        <v>237</v>
      </c>
      <c r="G313" s="73"/>
      <c r="H313" s="75">
        <f aca="true" t="shared" si="136" ref="H313:P313">H314</f>
        <v>0</v>
      </c>
      <c r="I313" s="75">
        <f t="shared" si="136"/>
        <v>0</v>
      </c>
      <c r="J313" s="140"/>
      <c r="K313" s="75">
        <f t="shared" si="136"/>
        <v>0</v>
      </c>
      <c r="L313" s="75">
        <f t="shared" si="136"/>
        <v>1368700</v>
      </c>
      <c r="M313" s="75">
        <f t="shared" si="136"/>
        <v>0</v>
      </c>
      <c r="N313" s="75">
        <f t="shared" si="136"/>
        <v>0</v>
      </c>
      <c r="O313" s="75">
        <f t="shared" si="136"/>
        <v>0</v>
      </c>
      <c r="P313" s="75">
        <f t="shared" si="136"/>
        <v>0</v>
      </c>
      <c r="Q313" s="75">
        <f>Q314</f>
        <v>1368700</v>
      </c>
      <c r="R313" s="73">
        <f aca="true" t="shared" si="137" ref="R313:R320">G313+L313</f>
        <v>1368700</v>
      </c>
      <c r="S313" s="73">
        <f aca="true" t="shared" si="138" ref="S313:S320">H313+M313</f>
        <v>0</v>
      </c>
      <c r="T313" s="142">
        <f aca="true" t="shared" si="139" ref="T313:T320">I313+N313</f>
        <v>0</v>
      </c>
      <c r="U313" s="142">
        <f aca="true" t="shared" si="140" ref="U313:U320">O313</f>
        <v>0</v>
      </c>
      <c r="V313" s="143">
        <f aca="true" t="shared" si="141" ref="V313:V324">T313/R313*100</f>
        <v>0</v>
      </c>
    </row>
    <row r="314" spans="3:22" s="7" customFormat="1" ht="61.5" customHeight="1">
      <c r="C314" s="11"/>
      <c r="D314" s="11"/>
      <c r="E314" s="11"/>
      <c r="F314" s="33" t="s">
        <v>91</v>
      </c>
      <c r="G314" s="73"/>
      <c r="H314" s="75"/>
      <c r="I314" s="76"/>
      <c r="J314" s="140"/>
      <c r="K314" s="76"/>
      <c r="L314" s="73">
        <v>1368700</v>
      </c>
      <c r="M314" s="73"/>
      <c r="N314" s="75"/>
      <c r="O314" s="75"/>
      <c r="P314" s="75"/>
      <c r="Q314" s="75">
        <v>1368700</v>
      </c>
      <c r="R314" s="73">
        <f t="shared" si="137"/>
        <v>1368700</v>
      </c>
      <c r="S314" s="73">
        <f t="shared" si="138"/>
        <v>0</v>
      </c>
      <c r="T314" s="142">
        <f t="shared" si="139"/>
        <v>0</v>
      </c>
      <c r="U314" s="142">
        <f t="shared" si="140"/>
        <v>0</v>
      </c>
      <c r="V314" s="143">
        <f t="shared" si="141"/>
        <v>0</v>
      </c>
    </row>
    <row r="315" spans="1:22" s="6" customFormat="1" ht="43.5" customHeight="1">
      <c r="A315" s="14">
        <v>2</v>
      </c>
      <c r="B315" s="6">
        <v>60</v>
      </c>
      <c r="C315" s="31" t="s">
        <v>250</v>
      </c>
      <c r="D315" s="31" t="s">
        <v>238</v>
      </c>
      <c r="E315" s="31" t="s">
        <v>82</v>
      </c>
      <c r="F315" s="41" t="s">
        <v>405</v>
      </c>
      <c r="G315" s="73">
        <f>SUM(G316:G317)</f>
        <v>94200</v>
      </c>
      <c r="H315" s="73">
        <f>SUM(H316:H317)</f>
        <v>24800</v>
      </c>
      <c r="I315" s="73">
        <f aca="true" t="shared" si="142" ref="I315:Q315">SUM(I316:I317)</f>
        <v>11722</v>
      </c>
      <c r="J315" s="140">
        <f aca="true" t="shared" si="143" ref="J315:J324">I315/G315*100</f>
        <v>12.443736730360934</v>
      </c>
      <c r="K315" s="73">
        <f t="shared" si="142"/>
        <v>0</v>
      </c>
      <c r="L315" s="73">
        <f t="shared" si="135"/>
        <v>0</v>
      </c>
      <c r="M315" s="73">
        <f t="shared" si="142"/>
        <v>0</v>
      </c>
      <c r="N315" s="73">
        <f t="shared" si="142"/>
        <v>0</v>
      </c>
      <c r="O315" s="73">
        <f t="shared" si="142"/>
        <v>0</v>
      </c>
      <c r="P315" s="73">
        <f t="shared" si="142"/>
        <v>0</v>
      </c>
      <c r="Q315" s="73">
        <f t="shared" si="142"/>
        <v>0</v>
      </c>
      <c r="R315" s="73">
        <f t="shared" si="137"/>
        <v>94200</v>
      </c>
      <c r="S315" s="73">
        <f t="shared" si="138"/>
        <v>24800</v>
      </c>
      <c r="T315" s="142">
        <f t="shared" si="139"/>
        <v>11722</v>
      </c>
      <c r="U315" s="142">
        <f t="shared" si="140"/>
        <v>0</v>
      </c>
      <c r="V315" s="143">
        <f t="shared" si="141"/>
        <v>12.443736730360934</v>
      </c>
    </row>
    <row r="316" spans="1:22" s="7" customFormat="1" ht="63" customHeight="1">
      <c r="A316" s="35"/>
      <c r="C316" s="11"/>
      <c r="D316" s="11"/>
      <c r="E316" s="11"/>
      <c r="F316" s="33" t="s">
        <v>365</v>
      </c>
      <c r="G316" s="73">
        <v>94200</v>
      </c>
      <c r="H316" s="73">
        <v>24800</v>
      </c>
      <c r="I316" s="73">
        <v>11722</v>
      </c>
      <c r="J316" s="140">
        <f t="shared" si="143"/>
        <v>12.443736730360934</v>
      </c>
      <c r="K316" s="77"/>
      <c r="L316" s="77">
        <f t="shared" si="135"/>
        <v>0</v>
      </c>
      <c r="M316" s="77"/>
      <c r="N316" s="77"/>
      <c r="O316" s="77"/>
      <c r="P316" s="77"/>
      <c r="Q316" s="77"/>
      <c r="R316" s="73">
        <f t="shared" si="137"/>
        <v>94200</v>
      </c>
      <c r="S316" s="73">
        <f t="shared" si="138"/>
        <v>24800</v>
      </c>
      <c r="T316" s="142">
        <f t="shared" si="139"/>
        <v>11722</v>
      </c>
      <c r="U316" s="142">
        <f t="shared" si="140"/>
        <v>0</v>
      </c>
      <c r="V316" s="143">
        <f t="shared" si="141"/>
        <v>12.443736730360934</v>
      </c>
    </row>
    <row r="317" spans="1:22" s="7" customFormat="1" ht="63" customHeight="1" hidden="1">
      <c r="A317" s="35"/>
      <c r="C317" s="47"/>
      <c r="D317" s="47"/>
      <c r="E317" s="47"/>
      <c r="F317" s="33" t="s">
        <v>15</v>
      </c>
      <c r="G317" s="77">
        <f>H317+K317</f>
        <v>0</v>
      </c>
      <c r="H317" s="77"/>
      <c r="I317" s="77"/>
      <c r="J317" s="140" t="e">
        <f t="shared" si="143"/>
        <v>#DIV/0!</v>
      </c>
      <c r="K317" s="77"/>
      <c r="L317" s="77">
        <f t="shared" si="135"/>
        <v>0</v>
      </c>
      <c r="M317" s="77"/>
      <c r="N317" s="77"/>
      <c r="O317" s="77"/>
      <c r="P317" s="77"/>
      <c r="Q317" s="77"/>
      <c r="R317" s="73">
        <f t="shared" si="137"/>
        <v>0</v>
      </c>
      <c r="S317" s="73">
        <f t="shared" si="138"/>
        <v>0</v>
      </c>
      <c r="T317" s="142">
        <f t="shared" si="139"/>
        <v>0</v>
      </c>
      <c r="U317" s="142">
        <f t="shared" si="140"/>
        <v>0</v>
      </c>
      <c r="V317" s="143" t="e">
        <f t="shared" si="141"/>
        <v>#DIV/0!</v>
      </c>
    </row>
    <row r="318" spans="1:22" s="6" customFormat="1" ht="49.5" customHeight="1">
      <c r="A318" s="14">
        <v>3</v>
      </c>
      <c r="B318" s="6">
        <v>59</v>
      </c>
      <c r="C318" s="31" t="s">
        <v>251</v>
      </c>
      <c r="D318" s="31" t="s">
        <v>73</v>
      </c>
      <c r="E318" s="31" t="s">
        <v>82</v>
      </c>
      <c r="F318" s="41" t="s">
        <v>252</v>
      </c>
      <c r="G318" s="73">
        <v>662700</v>
      </c>
      <c r="H318" s="73">
        <v>193964</v>
      </c>
      <c r="I318" s="73">
        <v>179115</v>
      </c>
      <c r="J318" s="140">
        <f t="shared" si="143"/>
        <v>27.02806699864192</v>
      </c>
      <c r="K318" s="73"/>
      <c r="L318" s="73">
        <v>20000</v>
      </c>
      <c r="M318" s="73">
        <v>20000</v>
      </c>
      <c r="N318" s="73"/>
      <c r="O318" s="73"/>
      <c r="P318" s="73"/>
      <c r="Q318" s="73">
        <v>20000</v>
      </c>
      <c r="R318" s="73">
        <f t="shared" si="137"/>
        <v>682700</v>
      </c>
      <c r="S318" s="73">
        <f t="shared" si="138"/>
        <v>213964</v>
      </c>
      <c r="T318" s="142">
        <f t="shared" si="139"/>
        <v>179115</v>
      </c>
      <c r="U318" s="142">
        <f t="shared" si="140"/>
        <v>0</v>
      </c>
      <c r="V318" s="143">
        <f t="shared" si="141"/>
        <v>26.236267760363262</v>
      </c>
    </row>
    <row r="319" spans="1:22" s="6" customFormat="1" ht="31.5" customHeight="1">
      <c r="A319" s="14"/>
      <c r="C319" s="31" t="s">
        <v>254</v>
      </c>
      <c r="D319" s="31" t="s">
        <v>255</v>
      </c>
      <c r="E319" s="31" t="s">
        <v>81</v>
      </c>
      <c r="F319" s="41" t="s">
        <v>256</v>
      </c>
      <c r="G319" s="73">
        <f>G320</f>
        <v>311600</v>
      </c>
      <c r="H319" s="73">
        <f>H320</f>
        <v>78100</v>
      </c>
      <c r="I319" s="73">
        <f aca="true" t="shared" si="144" ref="I319:Q319">I320</f>
        <v>5432</v>
      </c>
      <c r="J319" s="140">
        <f t="shared" si="143"/>
        <v>1.7432605905006417</v>
      </c>
      <c r="K319" s="73">
        <f t="shared" si="144"/>
        <v>0</v>
      </c>
      <c r="L319" s="73">
        <f t="shared" si="135"/>
        <v>0</v>
      </c>
      <c r="M319" s="73">
        <f t="shared" si="144"/>
        <v>0</v>
      </c>
      <c r="N319" s="73">
        <f t="shared" si="144"/>
        <v>0</v>
      </c>
      <c r="O319" s="73">
        <f t="shared" si="144"/>
        <v>0</v>
      </c>
      <c r="P319" s="73">
        <f t="shared" si="144"/>
        <v>0</v>
      </c>
      <c r="Q319" s="73">
        <f t="shared" si="144"/>
        <v>0</v>
      </c>
      <c r="R319" s="73">
        <f t="shared" si="137"/>
        <v>311600</v>
      </c>
      <c r="S319" s="73">
        <f t="shared" si="138"/>
        <v>78100</v>
      </c>
      <c r="T319" s="142">
        <f t="shared" si="139"/>
        <v>5432</v>
      </c>
      <c r="U319" s="142">
        <f t="shared" si="140"/>
        <v>0</v>
      </c>
      <c r="V319" s="143">
        <f t="shared" si="141"/>
        <v>1.7432605905006417</v>
      </c>
    </row>
    <row r="320" spans="1:22" s="7" customFormat="1" ht="57" customHeight="1">
      <c r="A320" s="35"/>
      <c r="C320" s="11"/>
      <c r="D320" s="11"/>
      <c r="E320" s="11"/>
      <c r="F320" s="33" t="s">
        <v>91</v>
      </c>
      <c r="G320" s="73">
        <v>311600</v>
      </c>
      <c r="H320" s="73">
        <v>78100</v>
      </c>
      <c r="I320" s="73">
        <v>5432</v>
      </c>
      <c r="J320" s="140">
        <f t="shared" si="143"/>
        <v>1.7432605905006417</v>
      </c>
      <c r="K320" s="77"/>
      <c r="L320" s="73">
        <f t="shared" si="135"/>
        <v>0</v>
      </c>
      <c r="M320" s="73"/>
      <c r="N320" s="73"/>
      <c r="O320" s="73"/>
      <c r="P320" s="73"/>
      <c r="Q320" s="73"/>
      <c r="R320" s="73">
        <f t="shared" si="137"/>
        <v>311600</v>
      </c>
      <c r="S320" s="73">
        <f t="shared" si="138"/>
        <v>78100</v>
      </c>
      <c r="T320" s="142">
        <f t="shared" si="139"/>
        <v>5432</v>
      </c>
      <c r="U320" s="142">
        <f t="shared" si="140"/>
        <v>0</v>
      </c>
      <c r="V320" s="143">
        <f t="shared" si="141"/>
        <v>1.7432605905006417</v>
      </c>
    </row>
    <row r="321" spans="1:22" s="6" customFormat="1" ht="37.5" customHeight="1" hidden="1">
      <c r="A321" s="14"/>
      <c r="C321" s="31" t="s">
        <v>253</v>
      </c>
      <c r="D321" s="31" t="s">
        <v>131</v>
      </c>
      <c r="E321" s="31" t="s">
        <v>32</v>
      </c>
      <c r="F321" s="41" t="s">
        <v>434</v>
      </c>
      <c r="G321" s="73">
        <f>H321</f>
        <v>0</v>
      </c>
      <c r="H321" s="73">
        <f>SUM(H322:H323)</f>
        <v>0</v>
      </c>
      <c r="I321" s="73">
        <f>SUM(I322:I323)</f>
        <v>0</v>
      </c>
      <c r="J321" s="140" t="e">
        <f t="shared" si="143"/>
        <v>#DIV/0!</v>
      </c>
      <c r="K321" s="73">
        <f>SUM(K322:K323)</f>
        <v>0</v>
      </c>
      <c r="L321" s="73">
        <f t="shared" si="135"/>
        <v>0</v>
      </c>
      <c r="M321" s="73">
        <f>SUM(M322:M323)</f>
        <v>0</v>
      </c>
      <c r="N321" s="73">
        <f>SUM(N322:N323)</f>
        <v>0</v>
      </c>
      <c r="O321" s="73">
        <f>SUM(O322:O323)</f>
        <v>0</v>
      </c>
      <c r="P321" s="73">
        <f>SUM(P322:P323)</f>
        <v>0</v>
      </c>
      <c r="Q321" s="73">
        <f>SUM(Q322:Q323)</f>
        <v>0</v>
      </c>
      <c r="R321" s="74">
        <f>L321+G321</f>
        <v>0</v>
      </c>
      <c r="S321" s="4"/>
      <c r="V321" s="143" t="e">
        <f t="shared" si="141"/>
        <v>#DIV/0!</v>
      </c>
    </row>
    <row r="322" spans="3:22" s="7" customFormat="1" ht="90" customHeight="1" hidden="1">
      <c r="C322" s="11"/>
      <c r="D322" s="11"/>
      <c r="E322" s="11"/>
      <c r="F322" s="45" t="s">
        <v>488</v>
      </c>
      <c r="G322" s="77">
        <f>H322</f>
        <v>0</v>
      </c>
      <c r="H322" s="77"/>
      <c r="I322" s="77"/>
      <c r="J322" s="140" t="e">
        <f t="shared" si="143"/>
        <v>#DIV/0!</v>
      </c>
      <c r="K322" s="77"/>
      <c r="L322" s="77">
        <f t="shared" si="135"/>
        <v>0</v>
      </c>
      <c r="M322" s="77"/>
      <c r="N322" s="77"/>
      <c r="O322" s="77"/>
      <c r="P322" s="77"/>
      <c r="Q322" s="77"/>
      <c r="R322" s="74">
        <f>L322+G322</f>
        <v>0</v>
      </c>
      <c r="S322" s="10"/>
      <c r="V322" s="143" t="e">
        <f t="shared" si="141"/>
        <v>#DIV/0!</v>
      </c>
    </row>
    <row r="323" spans="3:22" s="7" customFormat="1" ht="127.5" customHeight="1" hidden="1">
      <c r="C323" s="11"/>
      <c r="D323" s="11"/>
      <c r="E323" s="11"/>
      <c r="F323" s="45" t="s">
        <v>107</v>
      </c>
      <c r="G323" s="77">
        <f>H323</f>
        <v>0</v>
      </c>
      <c r="H323" s="77"/>
      <c r="I323" s="77"/>
      <c r="J323" s="140" t="e">
        <f t="shared" si="143"/>
        <v>#DIV/0!</v>
      </c>
      <c r="K323" s="77"/>
      <c r="L323" s="77">
        <f t="shared" si="135"/>
        <v>0</v>
      </c>
      <c r="M323" s="77"/>
      <c r="N323" s="77"/>
      <c r="O323" s="77"/>
      <c r="P323" s="77"/>
      <c r="Q323" s="77"/>
      <c r="R323" s="74">
        <f>L323+G323</f>
        <v>0</v>
      </c>
      <c r="S323" s="10"/>
      <c r="V323" s="143" t="e">
        <f t="shared" si="141"/>
        <v>#DIV/0!</v>
      </c>
    </row>
    <row r="324" spans="3:22" s="14" customFormat="1" ht="38.25" customHeight="1">
      <c r="C324" s="25"/>
      <c r="D324" s="25"/>
      <c r="E324" s="25"/>
      <c r="F324" s="53" t="s">
        <v>5</v>
      </c>
      <c r="G324" s="74">
        <f>G312+G313+G315+G318+G319+G321</f>
        <v>3806100</v>
      </c>
      <c r="H324" s="74">
        <f>H312+H313+H315+H318+H319+H321</f>
        <v>1042012</v>
      </c>
      <c r="I324" s="74">
        <f aca="true" t="shared" si="145" ref="I324:U324">I312+I313+I315+I318+I319+I321</f>
        <v>832013</v>
      </c>
      <c r="J324" s="141">
        <f t="shared" si="143"/>
        <v>21.859987914137832</v>
      </c>
      <c r="K324" s="74">
        <f t="shared" si="145"/>
        <v>0</v>
      </c>
      <c r="L324" s="74">
        <f t="shared" si="145"/>
        <v>1388700</v>
      </c>
      <c r="M324" s="74">
        <f t="shared" si="145"/>
        <v>20000</v>
      </c>
      <c r="N324" s="74">
        <f t="shared" si="145"/>
        <v>0</v>
      </c>
      <c r="O324" s="74">
        <f t="shared" si="145"/>
        <v>0</v>
      </c>
      <c r="P324" s="74">
        <f t="shared" si="145"/>
        <v>0</v>
      </c>
      <c r="Q324" s="74">
        <f>Q312+Q313+Q315+Q318+Q319+Q321</f>
        <v>1388700</v>
      </c>
      <c r="R324" s="74">
        <f t="shared" si="145"/>
        <v>5194800</v>
      </c>
      <c r="S324" s="74">
        <f t="shared" si="145"/>
        <v>1062012</v>
      </c>
      <c r="T324" s="74">
        <f t="shared" si="145"/>
        <v>832013</v>
      </c>
      <c r="U324" s="74">
        <f t="shared" si="145"/>
        <v>0</v>
      </c>
      <c r="V324" s="145">
        <f t="shared" si="141"/>
        <v>16.016266266266264</v>
      </c>
    </row>
    <row r="325" spans="3:20" s="14" customFormat="1" ht="48.75" customHeight="1">
      <c r="C325" s="25" t="s">
        <v>125</v>
      </c>
      <c r="D325" s="25"/>
      <c r="E325" s="25"/>
      <c r="F325" s="62" t="s">
        <v>505</v>
      </c>
      <c r="G325" s="74"/>
      <c r="H325" s="74"/>
      <c r="I325" s="74"/>
      <c r="J325" s="74"/>
      <c r="K325" s="74"/>
      <c r="L325" s="74"/>
      <c r="M325" s="74"/>
      <c r="N325" s="74"/>
      <c r="O325" s="74"/>
      <c r="P325" s="74"/>
      <c r="Q325" s="74"/>
      <c r="R325" s="74"/>
      <c r="S325" s="29"/>
      <c r="T325" s="30"/>
    </row>
    <row r="326" spans="3:20" s="7" customFormat="1" ht="34.5" customHeight="1">
      <c r="C326" s="27" t="s">
        <v>126</v>
      </c>
      <c r="D326" s="11"/>
      <c r="E326" s="11"/>
      <c r="F326" s="43" t="s">
        <v>506</v>
      </c>
      <c r="G326" s="77"/>
      <c r="H326" s="77"/>
      <c r="I326" s="77"/>
      <c r="J326" s="77"/>
      <c r="K326" s="77"/>
      <c r="L326" s="77"/>
      <c r="M326" s="77"/>
      <c r="N326" s="77"/>
      <c r="O326" s="77"/>
      <c r="P326" s="77"/>
      <c r="Q326" s="77"/>
      <c r="R326" s="80"/>
      <c r="S326" s="10"/>
      <c r="T326" s="46"/>
    </row>
    <row r="327" spans="1:22" s="6" customFormat="1" ht="72.75" customHeight="1">
      <c r="A327" s="6">
        <v>6</v>
      </c>
      <c r="B327" s="6">
        <v>45</v>
      </c>
      <c r="C327" s="31" t="s">
        <v>307</v>
      </c>
      <c r="D327" s="31" t="s">
        <v>36</v>
      </c>
      <c r="E327" s="31" t="s">
        <v>33</v>
      </c>
      <c r="F327" s="41" t="s">
        <v>117</v>
      </c>
      <c r="G327" s="73">
        <v>4360800</v>
      </c>
      <c r="H327" s="73">
        <v>1044005</v>
      </c>
      <c r="I327" s="73">
        <v>988057</v>
      </c>
      <c r="J327" s="140">
        <f>I327/G327*100</f>
        <v>22.65770042194093</v>
      </c>
      <c r="K327" s="73"/>
      <c r="L327" s="73">
        <f aca="true" t="shared" si="146" ref="L327:L338">N327+Q327</f>
        <v>0</v>
      </c>
      <c r="M327" s="73"/>
      <c r="N327" s="73"/>
      <c r="O327" s="73"/>
      <c r="P327" s="73"/>
      <c r="Q327" s="73"/>
      <c r="R327" s="73">
        <f>G327+L327</f>
        <v>4360800</v>
      </c>
      <c r="S327" s="73">
        <f>H327+M327</f>
        <v>1044005</v>
      </c>
      <c r="T327" s="142">
        <f>I327+N327</f>
        <v>988057</v>
      </c>
      <c r="U327" s="142">
        <f>O327</f>
        <v>0</v>
      </c>
      <c r="V327" s="143">
        <f>T327/R327*100</f>
        <v>22.65770042194093</v>
      </c>
    </row>
    <row r="328" spans="3:22" s="6" customFormat="1" ht="43.5" customHeight="1">
      <c r="C328" s="31" t="s">
        <v>303</v>
      </c>
      <c r="D328" s="31" t="s">
        <v>304</v>
      </c>
      <c r="E328" s="31" t="s">
        <v>103</v>
      </c>
      <c r="F328" s="41" t="s">
        <v>305</v>
      </c>
      <c r="G328" s="73">
        <f>G329</f>
        <v>115000</v>
      </c>
      <c r="H328" s="73">
        <f>H329</f>
        <v>0</v>
      </c>
      <c r="I328" s="73">
        <f aca="true" t="shared" si="147" ref="I328:Q328">I329</f>
        <v>0</v>
      </c>
      <c r="J328" s="140">
        <f aca="true" t="shared" si="148" ref="J328:J340">I328/G328*100</f>
        <v>0</v>
      </c>
      <c r="K328" s="73">
        <f t="shared" si="147"/>
        <v>0</v>
      </c>
      <c r="L328" s="73">
        <f t="shared" si="146"/>
        <v>0</v>
      </c>
      <c r="M328" s="73"/>
      <c r="N328" s="73">
        <f t="shared" si="147"/>
        <v>0</v>
      </c>
      <c r="O328" s="73">
        <f t="shared" si="147"/>
        <v>0</v>
      </c>
      <c r="P328" s="73">
        <f t="shared" si="147"/>
        <v>0</v>
      </c>
      <c r="Q328" s="73">
        <f t="shared" si="147"/>
        <v>0</v>
      </c>
      <c r="R328" s="73">
        <f aca="true" t="shared" si="149" ref="R328:R337">G328+L328</f>
        <v>115000</v>
      </c>
      <c r="S328" s="73">
        <f aca="true" t="shared" si="150" ref="S328:S338">H328+M328</f>
        <v>0</v>
      </c>
      <c r="T328" s="142">
        <f aca="true" t="shared" si="151" ref="T328:T338">I328+N328</f>
        <v>0</v>
      </c>
      <c r="U328" s="142">
        <f aca="true" t="shared" si="152" ref="U328:U338">O328</f>
        <v>0</v>
      </c>
      <c r="V328" s="143">
        <f aca="true" t="shared" si="153" ref="V328:V338">T328/R328*100</f>
        <v>0</v>
      </c>
    </row>
    <row r="329" spans="3:22" s="7" customFormat="1" ht="75" customHeight="1">
      <c r="C329" s="11"/>
      <c r="D329" s="11"/>
      <c r="E329" s="11"/>
      <c r="F329" s="33" t="s">
        <v>522</v>
      </c>
      <c r="G329" s="73">
        <v>115000</v>
      </c>
      <c r="H329" s="73"/>
      <c r="I329" s="77"/>
      <c r="J329" s="140">
        <f t="shared" si="148"/>
        <v>0</v>
      </c>
      <c r="K329" s="76"/>
      <c r="L329" s="77">
        <f t="shared" si="146"/>
        <v>0</v>
      </c>
      <c r="M329" s="77"/>
      <c r="N329" s="76"/>
      <c r="O329" s="76"/>
      <c r="P329" s="76"/>
      <c r="Q329" s="76"/>
      <c r="R329" s="73">
        <f t="shared" si="149"/>
        <v>115000</v>
      </c>
      <c r="S329" s="73">
        <f t="shared" si="150"/>
        <v>0</v>
      </c>
      <c r="T329" s="142">
        <f t="shared" si="151"/>
        <v>0</v>
      </c>
      <c r="U329" s="142">
        <f t="shared" si="152"/>
        <v>0</v>
      </c>
      <c r="V329" s="143">
        <f t="shared" si="153"/>
        <v>0</v>
      </c>
    </row>
    <row r="330" spans="3:22" s="6" customFormat="1" ht="81.75" customHeight="1" hidden="1">
      <c r="C330" s="31" t="s">
        <v>257</v>
      </c>
      <c r="D330" s="31" t="s">
        <v>84</v>
      </c>
      <c r="E330" s="31" t="s">
        <v>34</v>
      </c>
      <c r="F330" s="41" t="s">
        <v>258</v>
      </c>
      <c r="G330" s="73">
        <f aca="true" t="shared" si="154" ref="G330:G336">H330+K330</f>
        <v>0</v>
      </c>
      <c r="H330" s="73"/>
      <c r="I330" s="73"/>
      <c r="J330" s="140" t="e">
        <f t="shared" si="148"/>
        <v>#DIV/0!</v>
      </c>
      <c r="K330" s="75"/>
      <c r="L330" s="73">
        <f t="shared" si="146"/>
        <v>0</v>
      </c>
      <c r="M330" s="73"/>
      <c r="N330" s="75"/>
      <c r="O330" s="75"/>
      <c r="P330" s="75"/>
      <c r="Q330" s="75"/>
      <c r="R330" s="73">
        <f t="shared" si="149"/>
        <v>0</v>
      </c>
      <c r="S330" s="73">
        <f t="shared" si="150"/>
        <v>0</v>
      </c>
      <c r="T330" s="142">
        <f t="shared" si="151"/>
        <v>0</v>
      </c>
      <c r="U330" s="142">
        <f t="shared" si="152"/>
        <v>0</v>
      </c>
      <c r="V330" s="143" t="e">
        <f t="shared" si="153"/>
        <v>#DIV/0!</v>
      </c>
    </row>
    <row r="331" spans="3:22" s="7" customFormat="1" ht="45.75" customHeight="1">
      <c r="C331" s="31" t="s">
        <v>366</v>
      </c>
      <c r="D331" s="31" t="s">
        <v>298</v>
      </c>
      <c r="E331" s="31" t="s">
        <v>34</v>
      </c>
      <c r="F331" s="42" t="s">
        <v>237</v>
      </c>
      <c r="G331" s="73">
        <f>G332</f>
        <v>510000</v>
      </c>
      <c r="H331" s="73">
        <f>H332</f>
        <v>300000</v>
      </c>
      <c r="I331" s="73">
        <f aca="true" t="shared" si="155" ref="I331:Q331">I332</f>
        <v>0</v>
      </c>
      <c r="J331" s="140">
        <f t="shared" si="148"/>
        <v>0</v>
      </c>
      <c r="K331" s="73">
        <f t="shared" si="155"/>
        <v>0</v>
      </c>
      <c r="L331" s="73">
        <f t="shared" si="146"/>
        <v>0</v>
      </c>
      <c r="M331" s="73">
        <f t="shared" si="155"/>
        <v>0</v>
      </c>
      <c r="N331" s="73">
        <f t="shared" si="155"/>
        <v>0</v>
      </c>
      <c r="O331" s="73">
        <f t="shared" si="155"/>
        <v>0</v>
      </c>
      <c r="P331" s="73">
        <f t="shared" si="155"/>
        <v>0</v>
      </c>
      <c r="Q331" s="73">
        <f t="shared" si="155"/>
        <v>0</v>
      </c>
      <c r="R331" s="73">
        <f t="shared" si="149"/>
        <v>510000</v>
      </c>
      <c r="S331" s="73">
        <f t="shared" si="150"/>
        <v>300000</v>
      </c>
      <c r="T331" s="142">
        <f t="shared" si="151"/>
        <v>0</v>
      </c>
      <c r="U331" s="142">
        <f t="shared" si="152"/>
        <v>0</v>
      </c>
      <c r="V331" s="143">
        <f t="shared" si="153"/>
        <v>0</v>
      </c>
    </row>
    <row r="332" spans="3:22" s="7" customFormat="1" ht="34.5" customHeight="1">
      <c r="C332" s="11"/>
      <c r="D332" s="11"/>
      <c r="E332" s="11"/>
      <c r="F332" s="43" t="s">
        <v>367</v>
      </c>
      <c r="G332" s="73">
        <v>510000</v>
      </c>
      <c r="H332" s="73">
        <v>300000</v>
      </c>
      <c r="I332" s="73"/>
      <c r="J332" s="140">
        <f t="shared" si="148"/>
        <v>0</v>
      </c>
      <c r="K332" s="75"/>
      <c r="L332" s="73">
        <f t="shared" si="146"/>
        <v>0</v>
      </c>
      <c r="M332" s="73"/>
      <c r="N332" s="76"/>
      <c r="O332" s="76"/>
      <c r="P332" s="76"/>
      <c r="Q332" s="76"/>
      <c r="R332" s="73">
        <f t="shared" si="149"/>
        <v>510000</v>
      </c>
      <c r="S332" s="73">
        <f t="shared" si="150"/>
        <v>300000</v>
      </c>
      <c r="T332" s="142">
        <f t="shared" si="151"/>
        <v>0</v>
      </c>
      <c r="U332" s="142">
        <f t="shared" si="152"/>
        <v>0</v>
      </c>
      <c r="V332" s="143">
        <f t="shared" si="153"/>
        <v>0</v>
      </c>
    </row>
    <row r="333" spans="3:22" s="7" customFormat="1" ht="31.5" customHeight="1" hidden="1">
      <c r="C333" s="31" t="s">
        <v>445</v>
      </c>
      <c r="D333" s="31" t="s">
        <v>133</v>
      </c>
      <c r="E333" s="31" t="s">
        <v>81</v>
      </c>
      <c r="F333" s="41" t="s">
        <v>134</v>
      </c>
      <c r="G333" s="73">
        <f t="shared" si="154"/>
        <v>0</v>
      </c>
      <c r="H333" s="77">
        <f aca="true" t="shared" si="156" ref="H333:Q333">H334</f>
        <v>0</v>
      </c>
      <c r="I333" s="77">
        <f t="shared" si="156"/>
        <v>0</v>
      </c>
      <c r="J333" s="140" t="e">
        <f t="shared" si="148"/>
        <v>#DIV/0!</v>
      </c>
      <c r="K333" s="77">
        <f t="shared" si="156"/>
        <v>0</v>
      </c>
      <c r="L333" s="73">
        <f t="shared" si="146"/>
        <v>0</v>
      </c>
      <c r="M333" s="77">
        <f t="shared" si="156"/>
        <v>0</v>
      </c>
      <c r="N333" s="77">
        <f t="shared" si="156"/>
        <v>0</v>
      </c>
      <c r="O333" s="77">
        <f t="shared" si="156"/>
        <v>0</v>
      </c>
      <c r="P333" s="77">
        <f t="shared" si="156"/>
        <v>0</v>
      </c>
      <c r="Q333" s="77">
        <f t="shared" si="156"/>
        <v>0</v>
      </c>
      <c r="R333" s="73">
        <f t="shared" si="149"/>
        <v>0</v>
      </c>
      <c r="S333" s="73">
        <f t="shared" si="150"/>
        <v>0</v>
      </c>
      <c r="T333" s="142">
        <f t="shared" si="151"/>
        <v>0</v>
      </c>
      <c r="U333" s="142">
        <f t="shared" si="152"/>
        <v>0</v>
      </c>
      <c r="V333" s="143" t="e">
        <f t="shared" si="153"/>
        <v>#DIV/0!</v>
      </c>
    </row>
    <row r="334" spans="3:22" s="7" customFormat="1" ht="39" customHeight="1" hidden="1">
      <c r="C334" s="31"/>
      <c r="D334" s="31"/>
      <c r="E334" s="31"/>
      <c r="F334" s="33" t="s">
        <v>446</v>
      </c>
      <c r="G334" s="73">
        <f t="shared" si="154"/>
        <v>0</v>
      </c>
      <c r="H334" s="77"/>
      <c r="I334" s="77"/>
      <c r="J334" s="140" t="e">
        <f t="shared" si="148"/>
        <v>#DIV/0!</v>
      </c>
      <c r="K334" s="76"/>
      <c r="L334" s="73">
        <f t="shared" si="146"/>
        <v>0</v>
      </c>
      <c r="M334" s="73"/>
      <c r="N334" s="76"/>
      <c r="O334" s="76"/>
      <c r="P334" s="76"/>
      <c r="Q334" s="76"/>
      <c r="R334" s="73">
        <f t="shared" si="149"/>
        <v>0</v>
      </c>
      <c r="S334" s="73">
        <f t="shared" si="150"/>
        <v>0</v>
      </c>
      <c r="T334" s="142">
        <f t="shared" si="151"/>
        <v>0</v>
      </c>
      <c r="U334" s="142">
        <f t="shared" si="152"/>
        <v>0</v>
      </c>
      <c r="V334" s="143" t="e">
        <f t="shared" si="153"/>
        <v>#DIV/0!</v>
      </c>
    </row>
    <row r="335" spans="3:22" s="6" customFormat="1" ht="30" customHeight="1" hidden="1">
      <c r="C335" s="31" t="s">
        <v>334</v>
      </c>
      <c r="D335" s="31" t="s">
        <v>335</v>
      </c>
      <c r="E335" s="31" t="s">
        <v>44</v>
      </c>
      <c r="F335" s="41" t="s">
        <v>430</v>
      </c>
      <c r="G335" s="73">
        <f t="shared" si="154"/>
        <v>0</v>
      </c>
      <c r="H335" s="73">
        <f>H336</f>
        <v>0</v>
      </c>
      <c r="I335" s="73">
        <f aca="true" t="shared" si="157" ref="I335:Q335">I336</f>
        <v>0</v>
      </c>
      <c r="J335" s="140" t="e">
        <f t="shared" si="148"/>
        <v>#DIV/0!</v>
      </c>
      <c r="K335" s="73">
        <f t="shared" si="157"/>
        <v>0</v>
      </c>
      <c r="L335" s="73">
        <f t="shared" si="146"/>
        <v>0</v>
      </c>
      <c r="M335" s="73">
        <f t="shared" si="157"/>
        <v>0</v>
      </c>
      <c r="N335" s="73">
        <f t="shared" si="157"/>
        <v>0</v>
      </c>
      <c r="O335" s="73">
        <f t="shared" si="157"/>
        <v>0</v>
      </c>
      <c r="P335" s="73">
        <f t="shared" si="157"/>
        <v>0</v>
      </c>
      <c r="Q335" s="73">
        <f t="shared" si="157"/>
        <v>0</v>
      </c>
      <c r="R335" s="73">
        <f t="shared" si="149"/>
        <v>0</v>
      </c>
      <c r="S335" s="73">
        <f t="shared" si="150"/>
        <v>0</v>
      </c>
      <c r="T335" s="142">
        <f t="shared" si="151"/>
        <v>0</v>
      </c>
      <c r="U335" s="142">
        <f t="shared" si="152"/>
        <v>0</v>
      </c>
      <c r="V335" s="143" t="e">
        <f t="shared" si="153"/>
        <v>#DIV/0!</v>
      </c>
    </row>
    <row r="336" spans="3:22" s="14" customFormat="1" ht="60" customHeight="1" hidden="1">
      <c r="C336" s="25"/>
      <c r="D336" s="25"/>
      <c r="E336" s="25"/>
      <c r="F336" s="33" t="s">
        <v>508</v>
      </c>
      <c r="G336" s="73">
        <f t="shared" si="154"/>
        <v>0</v>
      </c>
      <c r="H336" s="73"/>
      <c r="I336" s="73"/>
      <c r="J336" s="140" t="e">
        <f t="shared" si="148"/>
        <v>#DIV/0!</v>
      </c>
      <c r="K336" s="73"/>
      <c r="L336" s="73">
        <f t="shared" si="146"/>
        <v>0</v>
      </c>
      <c r="M336" s="73"/>
      <c r="N336" s="74"/>
      <c r="O336" s="74"/>
      <c r="P336" s="74"/>
      <c r="Q336" s="74"/>
      <c r="R336" s="73">
        <f t="shared" si="149"/>
        <v>0</v>
      </c>
      <c r="S336" s="73">
        <f t="shared" si="150"/>
        <v>0</v>
      </c>
      <c r="T336" s="142">
        <f t="shared" si="151"/>
        <v>0</v>
      </c>
      <c r="U336" s="142">
        <f t="shared" si="152"/>
        <v>0</v>
      </c>
      <c r="V336" s="143" t="e">
        <f t="shared" si="153"/>
        <v>#DIV/0!</v>
      </c>
    </row>
    <row r="337" spans="1:22" s="6" customFormat="1" ht="33" customHeight="1">
      <c r="A337" s="6">
        <v>2</v>
      </c>
      <c r="B337" s="6">
        <v>46</v>
      </c>
      <c r="C337" s="31" t="s">
        <v>259</v>
      </c>
      <c r="D337" s="31" t="s">
        <v>404</v>
      </c>
      <c r="E337" s="31" t="s">
        <v>44</v>
      </c>
      <c r="F337" s="41" t="s">
        <v>0</v>
      </c>
      <c r="G337" s="73">
        <v>10000</v>
      </c>
      <c r="H337" s="73"/>
      <c r="I337" s="73"/>
      <c r="J337" s="140">
        <f t="shared" si="148"/>
        <v>0</v>
      </c>
      <c r="K337" s="75"/>
      <c r="L337" s="73">
        <f t="shared" si="146"/>
        <v>0</v>
      </c>
      <c r="M337" s="73"/>
      <c r="N337" s="75"/>
      <c r="O337" s="75"/>
      <c r="P337" s="75"/>
      <c r="Q337" s="75"/>
      <c r="R337" s="73">
        <f t="shared" si="149"/>
        <v>10000</v>
      </c>
      <c r="S337" s="73">
        <f t="shared" si="150"/>
        <v>0</v>
      </c>
      <c r="T337" s="142">
        <f t="shared" si="151"/>
        <v>0</v>
      </c>
      <c r="U337" s="142">
        <f t="shared" si="152"/>
        <v>0</v>
      </c>
      <c r="V337" s="143">
        <f t="shared" si="153"/>
        <v>0</v>
      </c>
    </row>
    <row r="338" spans="1:22" s="6" customFormat="1" ht="34.5" customHeight="1">
      <c r="A338" s="14">
        <v>4</v>
      </c>
      <c r="B338" s="6">
        <v>46</v>
      </c>
      <c r="C338" s="22" t="s">
        <v>260</v>
      </c>
      <c r="D338" s="22" t="s">
        <v>261</v>
      </c>
      <c r="E338" s="22" t="s">
        <v>32</v>
      </c>
      <c r="F338" s="41" t="s">
        <v>13</v>
      </c>
      <c r="G338" s="73">
        <v>49757800</v>
      </c>
      <c r="H338" s="73">
        <v>12439500</v>
      </c>
      <c r="I338" s="73">
        <v>12439500</v>
      </c>
      <c r="J338" s="140">
        <f t="shared" si="148"/>
        <v>25.000100486757855</v>
      </c>
      <c r="K338" s="73"/>
      <c r="L338" s="73">
        <f t="shared" si="146"/>
        <v>0</v>
      </c>
      <c r="M338" s="73"/>
      <c r="N338" s="79"/>
      <c r="O338" s="73"/>
      <c r="P338" s="73"/>
      <c r="Q338" s="73"/>
      <c r="R338" s="73">
        <f>G338+L338</f>
        <v>49757800</v>
      </c>
      <c r="S338" s="73">
        <f t="shared" si="150"/>
        <v>12439500</v>
      </c>
      <c r="T338" s="142">
        <f t="shared" si="151"/>
        <v>12439500</v>
      </c>
      <c r="U338" s="142">
        <f t="shared" si="152"/>
        <v>0</v>
      </c>
      <c r="V338" s="143">
        <f t="shared" si="153"/>
        <v>25.000100486757855</v>
      </c>
    </row>
    <row r="339" spans="3:22" s="14" customFormat="1" ht="28.5" customHeight="1">
      <c r="C339" s="25"/>
      <c r="D339" s="25"/>
      <c r="E339" s="25"/>
      <c r="F339" s="50" t="s">
        <v>5</v>
      </c>
      <c r="G339" s="89">
        <f>G327+G330+G331++G333+G335+G337+G338+G328</f>
        <v>54753600</v>
      </c>
      <c r="H339" s="89">
        <f>H327+H330+H331+H333+H335+H337+H338+H328</f>
        <v>13783505</v>
      </c>
      <c r="I339" s="89">
        <f aca="true" t="shared" si="158" ref="I339:U339">I327+I330+I331++I333+I335+I337+I338+I328</f>
        <v>13427557</v>
      </c>
      <c r="J339" s="141">
        <f t="shared" si="148"/>
        <v>24.52360575377692</v>
      </c>
      <c r="K339" s="89">
        <f t="shared" si="158"/>
        <v>0</v>
      </c>
      <c r="L339" s="89">
        <f t="shared" si="158"/>
        <v>0</v>
      </c>
      <c r="M339" s="89">
        <f t="shared" si="158"/>
        <v>0</v>
      </c>
      <c r="N339" s="89">
        <f t="shared" si="158"/>
        <v>0</v>
      </c>
      <c r="O339" s="89">
        <f t="shared" si="158"/>
        <v>0</v>
      </c>
      <c r="P339" s="89">
        <f t="shared" si="158"/>
        <v>0</v>
      </c>
      <c r="Q339" s="89">
        <f t="shared" si="158"/>
        <v>0</v>
      </c>
      <c r="R339" s="89">
        <f t="shared" si="158"/>
        <v>54753600</v>
      </c>
      <c r="S339" s="89">
        <f t="shared" si="158"/>
        <v>13783505</v>
      </c>
      <c r="T339" s="89">
        <f t="shared" si="158"/>
        <v>13427557</v>
      </c>
      <c r="U339" s="89">
        <f t="shared" si="158"/>
        <v>0</v>
      </c>
      <c r="V339" s="149">
        <f>T339/R339*100</f>
        <v>24.52360575377692</v>
      </c>
    </row>
    <row r="340" spans="3:22" s="14" customFormat="1" ht="27" customHeight="1">
      <c r="C340" s="25"/>
      <c r="D340" s="25"/>
      <c r="E340" s="25"/>
      <c r="F340" s="28" t="s">
        <v>12</v>
      </c>
      <c r="G340" s="89">
        <f aca="true" t="shared" si="159" ref="G340:U340">G324+G211+G339+G294+G179+G170+G71+G30+G309</f>
        <v>445115437</v>
      </c>
      <c r="H340" s="89">
        <f t="shared" si="159"/>
        <v>110885444</v>
      </c>
      <c r="I340" s="89">
        <f t="shared" si="159"/>
        <v>99833142</v>
      </c>
      <c r="J340" s="141">
        <f t="shared" si="148"/>
        <v>22.428595753240526</v>
      </c>
      <c r="K340" s="89">
        <f t="shared" si="159"/>
        <v>0</v>
      </c>
      <c r="L340" s="89">
        <f t="shared" si="159"/>
        <v>62400356</v>
      </c>
      <c r="M340" s="89">
        <f t="shared" si="159"/>
        <v>31494256</v>
      </c>
      <c r="N340" s="89">
        <f t="shared" si="159"/>
        <v>5980596</v>
      </c>
      <c r="O340" s="89">
        <f t="shared" si="159"/>
        <v>1694434</v>
      </c>
      <c r="P340" s="149">
        <f>N340/L340*100</f>
        <v>9.584233782255986</v>
      </c>
      <c r="Q340" s="89">
        <f t="shared" si="159"/>
        <v>33738965</v>
      </c>
      <c r="R340" s="89">
        <f t="shared" si="159"/>
        <v>507515793</v>
      </c>
      <c r="S340" s="89">
        <f t="shared" si="159"/>
        <v>142379700</v>
      </c>
      <c r="T340" s="89">
        <f t="shared" si="159"/>
        <v>105813738</v>
      </c>
      <c r="U340" s="89">
        <f t="shared" si="159"/>
        <v>1694434</v>
      </c>
      <c r="V340" s="149">
        <f>T340/R340*100</f>
        <v>20.84934882016568</v>
      </c>
    </row>
    <row r="341" spans="3:22" s="68" customFormat="1" ht="57" customHeight="1">
      <c r="C341" s="31"/>
      <c r="D341" s="31"/>
      <c r="E341" s="31"/>
      <c r="F341" s="41" t="s">
        <v>594</v>
      </c>
      <c r="G341" s="73">
        <f>G74+G33+G240+G336+G276+G175</f>
        <v>137811537</v>
      </c>
      <c r="H341" s="73">
        <f>H74+H33+H240+H336+H276+H175</f>
        <v>32997490</v>
      </c>
      <c r="I341" s="73">
        <f>I74+I33+I240+I336+I276+I175</f>
        <v>31241224</v>
      </c>
      <c r="J341" s="140">
        <f>I341/G341*100</f>
        <v>22.669527297993927</v>
      </c>
      <c r="K341" s="73">
        <f aca="true" t="shared" si="160" ref="K341:U341">K74+K33+K240+K336+K276</f>
        <v>0</v>
      </c>
      <c r="L341" s="73">
        <f t="shared" si="160"/>
        <v>10996000</v>
      </c>
      <c r="M341" s="73">
        <f t="shared" si="160"/>
        <v>10996000</v>
      </c>
      <c r="N341" s="73">
        <f t="shared" si="160"/>
        <v>0</v>
      </c>
      <c r="O341" s="73">
        <f t="shared" si="160"/>
        <v>0</v>
      </c>
      <c r="P341" s="73">
        <f t="shared" si="160"/>
        <v>0</v>
      </c>
      <c r="Q341" s="73">
        <f t="shared" si="160"/>
        <v>0</v>
      </c>
      <c r="R341" s="73">
        <f>R74+R33+R240+R336+R276+R175</f>
        <v>148807537</v>
      </c>
      <c r="S341" s="73">
        <f>S74+S33+S240+S336+S276+S175</f>
        <v>43993490</v>
      </c>
      <c r="T341" s="73">
        <f>T74+T33+T240+T336+T276+T175</f>
        <v>31241224</v>
      </c>
      <c r="U341" s="73">
        <f t="shared" si="160"/>
        <v>0</v>
      </c>
      <c r="V341" s="140">
        <f>T341/R341*100</f>
        <v>20.994382831563165</v>
      </c>
    </row>
    <row r="342" spans="3:19" s="105" customFormat="1" ht="24.75" customHeight="1">
      <c r="C342" s="106"/>
      <c r="D342" s="106"/>
      <c r="E342" s="106"/>
      <c r="F342" s="107" t="s">
        <v>21</v>
      </c>
      <c r="G342" s="108">
        <f>G41</f>
        <v>46421200</v>
      </c>
      <c r="H342" s="108">
        <f>H41</f>
        <v>10723200</v>
      </c>
      <c r="I342" s="108">
        <f aca="true" t="shared" si="161" ref="I342:Q342">I41</f>
        <v>10723200</v>
      </c>
      <c r="J342" s="150">
        <f t="shared" si="161"/>
        <v>23.09979061290962</v>
      </c>
      <c r="K342" s="108">
        <f t="shared" si="161"/>
        <v>0</v>
      </c>
      <c r="L342" s="108">
        <f t="shared" si="161"/>
        <v>0</v>
      </c>
      <c r="M342" s="108">
        <f t="shared" si="161"/>
        <v>0</v>
      </c>
      <c r="N342" s="108">
        <f t="shared" si="161"/>
        <v>0</v>
      </c>
      <c r="O342" s="108">
        <f t="shared" si="161"/>
        <v>0</v>
      </c>
      <c r="P342" s="108">
        <f t="shared" si="161"/>
        <v>0</v>
      </c>
      <c r="Q342" s="108">
        <f t="shared" si="161"/>
        <v>0</v>
      </c>
      <c r="R342" s="108">
        <f>R41</f>
        <v>46421200</v>
      </c>
      <c r="S342" s="108"/>
    </row>
    <row r="343" spans="3:21" s="109" customFormat="1" ht="21" customHeight="1">
      <c r="C343" s="110"/>
      <c r="D343" s="110"/>
      <c r="E343" s="110"/>
      <c r="F343" s="111" t="s">
        <v>22</v>
      </c>
      <c r="G343" s="112">
        <f>G78</f>
        <v>28693100</v>
      </c>
      <c r="H343" s="112">
        <f aca="true" t="shared" si="162" ref="H343:R343">H78</f>
        <v>7173100</v>
      </c>
      <c r="I343" s="112">
        <f t="shared" si="162"/>
        <v>7172637</v>
      </c>
      <c r="J343" s="151">
        <f t="shared" si="162"/>
        <v>24.99777646890716</v>
      </c>
      <c r="K343" s="112">
        <f t="shared" si="162"/>
        <v>0</v>
      </c>
      <c r="L343" s="112">
        <f t="shared" si="162"/>
        <v>0</v>
      </c>
      <c r="M343" s="112">
        <f t="shared" si="162"/>
        <v>0</v>
      </c>
      <c r="N343" s="112">
        <f t="shared" si="162"/>
        <v>0</v>
      </c>
      <c r="O343" s="112">
        <f t="shared" si="162"/>
        <v>0</v>
      </c>
      <c r="P343" s="112">
        <f t="shared" si="162"/>
        <v>0</v>
      </c>
      <c r="Q343" s="112">
        <f t="shared" si="162"/>
        <v>0</v>
      </c>
      <c r="R343" s="112">
        <f t="shared" si="162"/>
        <v>28693100</v>
      </c>
      <c r="S343" s="113"/>
      <c r="T343" s="114"/>
      <c r="U343" s="19"/>
    </row>
    <row r="344" spans="3:19" s="18" customFormat="1" ht="63" customHeight="1">
      <c r="C344" s="166" t="s">
        <v>318</v>
      </c>
      <c r="D344" s="166"/>
      <c r="E344" s="166"/>
      <c r="F344" s="166"/>
      <c r="G344" s="166"/>
      <c r="H344" s="166"/>
      <c r="I344" s="17"/>
      <c r="K344" s="97"/>
      <c r="L344" s="103"/>
      <c r="M344" s="103"/>
      <c r="N344" s="104"/>
      <c r="O344" s="103"/>
      <c r="P344" s="158" t="s">
        <v>26</v>
      </c>
      <c r="Q344" s="158"/>
      <c r="R344" s="158"/>
      <c r="S344" s="158"/>
    </row>
    <row r="345" spans="3:19" s="18" customFormat="1" ht="24.75" customHeight="1">
      <c r="C345" s="17"/>
      <c r="D345" s="17"/>
      <c r="E345" s="17"/>
      <c r="F345" s="115" t="s">
        <v>36</v>
      </c>
      <c r="G345" s="15"/>
      <c r="H345" s="81">
        <f>H13+H34+H75+H173+H182+H214+H297+H312+H327</f>
        <v>11885315</v>
      </c>
      <c r="I345" s="81">
        <f>I13+I34+I75+I173+I182+I214+I297+I312+I327</f>
        <v>10687624</v>
      </c>
      <c r="J345" s="81">
        <f>J13+J34+J75+J173+J182+J214+J297+J312+J327</f>
        <v>193.57167583539587</v>
      </c>
      <c r="K345" s="152"/>
      <c r="L345" s="152"/>
      <c r="M345" s="81"/>
      <c r="N345" s="153">
        <f>N340-24250</f>
        <v>5956346</v>
      </c>
      <c r="O345" s="116"/>
      <c r="P345" s="116"/>
      <c r="Q345" s="117">
        <f>Q340-105750-31600-19615-175900</f>
        <v>33406100</v>
      </c>
      <c r="R345" s="91">
        <f>H345</f>
        <v>11885315</v>
      </c>
      <c r="S345" s="15"/>
    </row>
    <row r="346" spans="3:19" s="18" customFormat="1" ht="25.5" customHeight="1">
      <c r="C346" s="17"/>
      <c r="D346" s="17"/>
      <c r="E346" s="17"/>
      <c r="F346" s="126" t="s">
        <v>531</v>
      </c>
      <c r="G346" s="127"/>
      <c r="H346" s="154">
        <f>SUM(H347:H366)</f>
        <v>10903490</v>
      </c>
      <c r="I346" s="154">
        <f>SUM(I347:I366)</f>
        <v>7433340</v>
      </c>
      <c r="J346" s="154" t="e">
        <f>SUM(J347:J366)</f>
        <v>#DIV/0!</v>
      </c>
      <c r="K346" s="154">
        <f>SUM(K347:K366)</f>
        <v>0</v>
      </c>
      <c r="L346" s="154">
        <f>SUM(L347:L366)</f>
        <v>33516100</v>
      </c>
      <c r="M346" s="155"/>
      <c r="N346" s="156"/>
      <c r="O346" s="118"/>
      <c r="P346" s="118"/>
      <c r="Q346" s="119">
        <f>L340-Q345</f>
        <v>28994256</v>
      </c>
      <c r="R346" s="92">
        <f>SUM(R347:R366)</f>
        <v>44419590</v>
      </c>
      <c r="S346" s="20"/>
    </row>
    <row r="347" spans="6:18" ht="18.75" customHeight="1">
      <c r="F347" s="128" t="s">
        <v>532</v>
      </c>
      <c r="G347" s="129"/>
      <c r="H347" s="130">
        <f>H15+H16+H24+H26</f>
        <v>33600</v>
      </c>
      <c r="N347" s="120"/>
      <c r="O347" s="121"/>
      <c r="P347" s="121"/>
      <c r="Q347" s="122"/>
      <c r="R347" s="125">
        <f aca="true" t="shared" si="163" ref="R347:R373">L347+H347</f>
        <v>33600</v>
      </c>
    </row>
    <row r="348" spans="6:18" ht="23.25">
      <c r="F348" s="131" t="s">
        <v>537</v>
      </c>
      <c r="G348" s="132"/>
      <c r="H348" s="130">
        <f>H178</f>
        <v>0</v>
      </c>
      <c r="R348" s="125">
        <f t="shared" si="163"/>
        <v>0</v>
      </c>
    </row>
    <row r="349" spans="6:18" ht="23.25">
      <c r="F349" s="131" t="s">
        <v>538</v>
      </c>
      <c r="G349" s="132"/>
      <c r="H349" s="130">
        <f aca="true" t="shared" si="164" ref="H349:Q349">H146+H152+H155+H169</f>
        <v>77908</v>
      </c>
      <c r="I349" s="90">
        <f t="shared" si="164"/>
        <v>20273</v>
      </c>
      <c r="J349" s="90">
        <f t="shared" si="164"/>
        <v>14.991969221960208</v>
      </c>
      <c r="K349" s="90">
        <f t="shared" si="164"/>
        <v>0</v>
      </c>
      <c r="L349" s="90">
        <f t="shared" si="164"/>
        <v>1500000</v>
      </c>
      <c r="M349" s="90">
        <f t="shared" si="164"/>
        <v>0</v>
      </c>
      <c r="N349" s="90">
        <f t="shared" si="164"/>
        <v>0</v>
      </c>
      <c r="O349" s="90">
        <f t="shared" si="164"/>
        <v>0</v>
      </c>
      <c r="P349" s="90">
        <f t="shared" si="164"/>
        <v>0</v>
      </c>
      <c r="Q349" s="90">
        <f t="shared" si="164"/>
        <v>1500000</v>
      </c>
      <c r="R349" s="125">
        <f t="shared" si="163"/>
        <v>1577908</v>
      </c>
    </row>
    <row r="350" spans="6:18" ht="23.25">
      <c r="F350" s="131" t="s">
        <v>539</v>
      </c>
      <c r="G350" s="132"/>
      <c r="H350" s="130">
        <f>H137+H187</f>
        <v>40000</v>
      </c>
      <c r="R350" s="125">
        <f t="shared" si="163"/>
        <v>40000</v>
      </c>
    </row>
    <row r="351" spans="6:18" ht="23.25">
      <c r="F351" s="131" t="s">
        <v>540</v>
      </c>
      <c r="G351" s="132"/>
      <c r="H351" s="130">
        <f>H162</f>
        <v>22000</v>
      </c>
      <c r="R351" s="125">
        <f t="shared" si="163"/>
        <v>22000</v>
      </c>
    </row>
    <row r="352" spans="6:18" ht="23.25">
      <c r="F352" s="131" t="s">
        <v>541</v>
      </c>
      <c r="G352" s="132"/>
      <c r="H352" s="130">
        <f>H110+H112+H114+H116+H141+H145+H151+H154+H159</f>
        <v>855846</v>
      </c>
      <c r="R352" s="125">
        <f t="shared" si="163"/>
        <v>855846</v>
      </c>
    </row>
    <row r="353" spans="6:18" ht="23.25">
      <c r="F353" s="131" t="s">
        <v>542</v>
      </c>
      <c r="G353" s="132"/>
      <c r="H353" s="130">
        <f>H87+H88+H89+H91+H94+H97+H86</f>
        <v>694930</v>
      </c>
      <c r="R353" s="134">
        <f t="shared" si="163"/>
        <v>694930</v>
      </c>
    </row>
    <row r="354" spans="6:18" ht="23.25">
      <c r="F354" s="131" t="s">
        <v>543</v>
      </c>
      <c r="G354" s="132"/>
      <c r="H354" s="130">
        <f>H61</f>
        <v>49000</v>
      </c>
      <c r="R354" s="125">
        <f t="shared" si="163"/>
        <v>49000</v>
      </c>
    </row>
    <row r="355" spans="6:18" ht="23.25">
      <c r="F355" s="131" t="s">
        <v>545</v>
      </c>
      <c r="G355" s="132"/>
      <c r="H355" s="130">
        <f>H206+H194+H198+H202+H209</f>
        <v>100130</v>
      </c>
      <c r="R355" s="125">
        <f t="shared" si="163"/>
        <v>100130</v>
      </c>
    </row>
    <row r="356" spans="6:18" ht="23.25">
      <c r="F356" s="131" t="s">
        <v>571</v>
      </c>
      <c r="G356" s="132"/>
      <c r="H356" s="90">
        <f>H320</f>
        <v>78100</v>
      </c>
      <c r="I356" s="90">
        <f>I320</f>
        <v>5432</v>
      </c>
      <c r="J356" s="90">
        <f>J320</f>
        <v>1.7432605905006417</v>
      </c>
      <c r="K356" s="90">
        <f>K320</f>
        <v>0</v>
      </c>
      <c r="L356" s="90">
        <f aca="true" t="shared" si="165" ref="L356:Q356">L314</f>
        <v>1368700</v>
      </c>
      <c r="M356" s="90">
        <f t="shared" si="165"/>
        <v>0</v>
      </c>
      <c r="N356" s="90">
        <f t="shared" si="165"/>
        <v>0</v>
      </c>
      <c r="O356" s="90">
        <f t="shared" si="165"/>
        <v>0</v>
      </c>
      <c r="P356" s="90">
        <f t="shared" si="165"/>
        <v>0</v>
      </c>
      <c r="Q356" s="90">
        <f t="shared" si="165"/>
        <v>1368700</v>
      </c>
      <c r="R356" s="125">
        <f t="shared" si="163"/>
        <v>1446800</v>
      </c>
    </row>
    <row r="357" spans="6:18" ht="23.25">
      <c r="F357" s="131" t="s">
        <v>546</v>
      </c>
      <c r="G357" s="132"/>
      <c r="H357" s="130">
        <f>H316</f>
        <v>24800</v>
      </c>
      <c r="R357" s="125">
        <f t="shared" si="163"/>
        <v>24800</v>
      </c>
    </row>
    <row r="358" spans="6:18" ht="23.25">
      <c r="F358" s="131" t="s">
        <v>547</v>
      </c>
      <c r="G358" s="132"/>
      <c r="H358" s="130">
        <f>H302</f>
        <v>0</v>
      </c>
      <c r="I358" s="90">
        <f aca="true" t="shared" si="166" ref="I358:Q358">I304+I308</f>
        <v>0</v>
      </c>
      <c r="J358" s="90" t="e">
        <f t="shared" si="166"/>
        <v>#DIV/0!</v>
      </c>
      <c r="K358" s="90">
        <f t="shared" si="166"/>
        <v>0</v>
      </c>
      <c r="L358" s="90">
        <f>L304+L308</f>
        <v>130000</v>
      </c>
      <c r="M358" s="90">
        <f t="shared" si="166"/>
        <v>10000</v>
      </c>
      <c r="N358" s="90">
        <f t="shared" si="166"/>
        <v>0</v>
      </c>
      <c r="O358" s="90">
        <f t="shared" si="166"/>
        <v>0</v>
      </c>
      <c r="P358" s="90">
        <f t="shared" si="166"/>
        <v>0</v>
      </c>
      <c r="Q358" s="90">
        <f t="shared" si="166"/>
        <v>105750</v>
      </c>
      <c r="R358" s="125">
        <f t="shared" si="163"/>
        <v>130000</v>
      </c>
    </row>
    <row r="359" spans="6:18" ht="23.25">
      <c r="F359" s="131" t="s">
        <v>548</v>
      </c>
      <c r="G359" s="132"/>
      <c r="H359" s="130">
        <f>H225+H250+H244+H291</f>
        <v>8143694</v>
      </c>
      <c r="I359" s="90">
        <f aca="true" t="shared" si="167" ref="I359:Q359">I225+I250+I244++I291</f>
        <v>7407635</v>
      </c>
      <c r="J359" s="90">
        <f t="shared" si="167"/>
        <v>93.36011235255634</v>
      </c>
      <c r="K359" s="90">
        <f t="shared" si="167"/>
        <v>0</v>
      </c>
      <c r="L359" s="90">
        <f t="shared" si="167"/>
        <v>7625000</v>
      </c>
      <c r="M359" s="90">
        <f t="shared" si="167"/>
        <v>0</v>
      </c>
      <c r="N359" s="90">
        <f t="shared" si="167"/>
        <v>0</v>
      </c>
      <c r="O359" s="90">
        <f t="shared" si="167"/>
        <v>0</v>
      </c>
      <c r="P359" s="90">
        <f t="shared" si="167"/>
        <v>0</v>
      </c>
      <c r="Q359" s="90">
        <f t="shared" si="167"/>
        <v>7625000</v>
      </c>
      <c r="R359" s="125">
        <f t="shared" si="163"/>
        <v>15768694</v>
      </c>
    </row>
    <row r="360" spans="6:18" ht="23.25">
      <c r="F360" s="131" t="s">
        <v>549</v>
      </c>
      <c r="G360" s="132"/>
      <c r="H360" s="130">
        <f>H255</f>
        <v>0</v>
      </c>
      <c r="I360" s="90">
        <f aca="true" t="shared" si="168" ref="I360:P360">I255</f>
        <v>0</v>
      </c>
      <c r="J360" s="90">
        <f t="shared" si="168"/>
        <v>0</v>
      </c>
      <c r="K360" s="90">
        <f t="shared" si="168"/>
        <v>0</v>
      </c>
      <c r="L360" s="90">
        <f t="shared" si="168"/>
        <v>100000</v>
      </c>
      <c r="M360" s="90">
        <f t="shared" si="168"/>
        <v>100000</v>
      </c>
      <c r="N360" s="90">
        <f t="shared" si="168"/>
        <v>0</v>
      </c>
      <c r="O360" s="90">
        <f t="shared" si="168"/>
        <v>0</v>
      </c>
      <c r="P360" s="90">
        <f t="shared" si="168"/>
        <v>0</v>
      </c>
      <c r="Q360" s="90">
        <f>Q255</f>
        <v>100000</v>
      </c>
      <c r="R360" s="125">
        <f t="shared" si="163"/>
        <v>100000</v>
      </c>
    </row>
    <row r="361" spans="6:18" ht="23.25">
      <c r="F361" s="131" t="s">
        <v>550</v>
      </c>
      <c r="G361" s="132"/>
      <c r="H361" s="130">
        <f>H261+H257</f>
        <v>282222</v>
      </c>
      <c r="R361" s="125">
        <f t="shared" si="163"/>
        <v>282222</v>
      </c>
    </row>
    <row r="362" spans="6:18" ht="23.25">
      <c r="F362" s="131" t="s">
        <v>561</v>
      </c>
      <c r="G362" s="132"/>
      <c r="H362" s="130">
        <f>H278+H259</f>
        <v>1260</v>
      </c>
      <c r="R362" s="125">
        <f t="shared" si="163"/>
        <v>1260</v>
      </c>
    </row>
    <row r="363" spans="6:18" ht="23.25">
      <c r="F363" s="131" t="s">
        <v>551</v>
      </c>
      <c r="G363" s="132"/>
      <c r="H363" s="130">
        <f>H332</f>
        <v>300000</v>
      </c>
      <c r="R363" s="125">
        <f t="shared" si="163"/>
        <v>300000</v>
      </c>
    </row>
    <row r="364" spans="6:18" ht="23.25">
      <c r="F364" s="131" t="s">
        <v>552</v>
      </c>
      <c r="G364" s="132"/>
      <c r="H364" s="130">
        <f>H285</f>
        <v>200000</v>
      </c>
      <c r="R364" s="125">
        <f t="shared" si="163"/>
        <v>200000</v>
      </c>
    </row>
    <row r="365" spans="6:18" ht="23.25">
      <c r="F365" s="131" t="s">
        <v>553</v>
      </c>
      <c r="G365" s="132"/>
      <c r="H365" s="130">
        <f aca="true" t="shared" si="169" ref="H365:Q365">H245+H264</f>
        <v>0</v>
      </c>
      <c r="I365" s="90">
        <f t="shared" si="169"/>
        <v>0</v>
      </c>
      <c r="J365" s="90">
        <f t="shared" si="169"/>
        <v>0</v>
      </c>
      <c r="K365" s="90">
        <f t="shared" si="169"/>
        <v>0</v>
      </c>
      <c r="L365" s="90">
        <f t="shared" si="169"/>
        <v>3981700</v>
      </c>
      <c r="M365" s="90">
        <f t="shared" si="169"/>
        <v>0</v>
      </c>
      <c r="N365" s="90">
        <f t="shared" si="169"/>
        <v>0</v>
      </c>
      <c r="O365" s="90">
        <f t="shared" si="169"/>
        <v>0</v>
      </c>
      <c r="P365" s="90">
        <f t="shared" si="169"/>
        <v>0</v>
      </c>
      <c r="Q365" s="90">
        <f t="shared" si="169"/>
        <v>3981700</v>
      </c>
      <c r="R365" s="125">
        <f t="shared" si="163"/>
        <v>3981700</v>
      </c>
    </row>
    <row r="366" spans="6:18" ht="23.25">
      <c r="F366" s="133" t="s">
        <v>554</v>
      </c>
      <c r="G366" s="121" t="s">
        <v>16</v>
      </c>
      <c r="H366" s="122">
        <f aca="true" t="shared" si="170" ref="H366:Q366">H217+H219+H222+H229+H231+H237+H247+H251+H263+H268+H270+H272+H280</f>
        <v>0</v>
      </c>
      <c r="I366" s="90">
        <f t="shared" si="170"/>
        <v>0</v>
      </c>
      <c r="J366" s="90" t="e">
        <f t="shared" si="170"/>
        <v>#DIV/0!</v>
      </c>
      <c r="K366" s="90">
        <f t="shared" si="170"/>
        <v>0</v>
      </c>
      <c r="L366" s="90">
        <f t="shared" si="170"/>
        <v>18810700</v>
      </c>
      <c r="M366" s="90">
        <f t="shared" si="170"/>
        <v>2500000</v>
      </c>
      <c r="N366" s="90">
        <f t="shared" si="170"/>
        <v>1694434</v>
      </c>
      <c r="O366" s="90">
        <f t="shared" si="170"/>
        <v>1694434</v>
      </c>
      <c r="P366" s="90">
        <f t="shared" si="170"/>
        <v>54.09907818561585</v>
      </c>
      <c r="Q366" s="90">
        <f t="shared" si="170"/>
        <v>18810700</v>
      </c>
      <c r="R366" s="125">
        <f t="shared" si="163"/>
        <v>18810700</v>
      </c>
    </row>
    <row r="367" spans="6:18" ht="18.75">
      <c r="F367" s="123" t="s">
        <v>535</v>
      </c>
      <c r="H367" s="90">
        <f>H133+H136</f>
        <v>1781952</v>
      </c>
      <c r="R367" s="90">
        <f t="shared" si="163"/>
        <v>1781952</v>
      </c>
    </row>
    <row r="368" spans="6:18" ht="18.75">
      <c r="F368" s="123" t="s">
        <v>536</v>
      </c>
      <c r="H368" s="90">
        <f>H79</f>
        <v>7980600</v>
      </c>
      <c r="I368" s="90">
        <f>I79+I86</f>
        <v>6346318</v>
      </c>
      <c r="J368" s="90">
        <f>J79+J86</f>
        <v>19.798277330454937</v>
      </c>
      <c r="K368" s="90">
        <f>K79+K86</f>
        <v>0</v>
      </c>
      <c r="L368" s="90"/>
      <c r="M368" s="90"/>
      <c r="N368" s="90"/>
      <c r="O368" s="90"/>
      <c r="P368" s="90"/>
      <c r="Q368" s="90"/>
      <c r="R368" s="90">
        <f t="shared" si="163"/>
        <v>7980600</v>
      </c>
    </row>
    <row r="369" spans="6:18" ht="18.75">
      <c r="F369" s="123" t="s">
        <v>544</v>
      </c>
      <c r="H369" s="90">
        <f>H318</f>
        <v>193964</v>
      </c>
      <c r="I369" s="90">
        <f aca="true" t="shared" si="171" ref="I369:P369">I318</f>
        <v>179115</v>
      </c>
      <c r="J369" s="90">
        <f t="shared" si="171"/>
        <v>27.02806699864192</v>
      </c>
      <c r="K369" s="90">
        <f t="shared" si="171"/>
        <v>0</v>
      </c>
      <c r="L369" s="90">
        <f t="shared" si="171"/>
        <v>20000</v>
      </c>
      <c r="M369" s="90">
        <f t="shared" si="171"/>
        <v>20000</v>
      </c>
      <c r="N369" s="90">
        <f t="shared" si="171"/>
        <v>0</v>
      </c>
      <c r="O369" s="90">
        <f t="shared" si="171"/>
        <v>0</v>
      </c>
      <c r="P369" s="90">
        <f t="shared" si="171"/>
        <v>0</v>
      </c>
      <c r="Q369" s="90">
        <f>Q318</f>
        <v>20000</v>
      </c>
      <c r="R369" s="90">
        <f t="shared" si="163"/>
        <v>213964</v>
      </c>
    </row>
    <row r="370" spans="6:18" ht="18.75">
      <c r="F370" s="123" t="s">
        <v>543</v>
      </c>
      <c r="H370" s="90">
        <f>H35-H41-H46-H61-H63</f>
        <v>29747832</v>
      </c>
      <c r="R370" s="90">
        <f t="shared" si="163"/>
        <v>29747832</v>
      </c>
    </row>
    <row r="371" spans="6:18" ht="18.75">
      <c r="F371" s="123" t="s">
        <v>545</v>
      </c>
      <c r="H371" s="90">
        <f>H188+H184+H204-H193</f>
        <v>2955301</v>
      </c>
      <c r="R371" s="90">
        <f t="shared" si="163"/>
        <v>2955301</v>
      </c>
    </row>
    <row r="372" spans="6:18" ht="18.75">
      <c r="F372" s="123" t="s">
        <v>13</v>
      </c>
      <c r="H372" s="90">
        <f>H338</f>
        <v>12439500</v>
      </c>
      <c r="R372" s="90">
        <f t="shared" si="163"/>
        <v>12439500</v>
      </c>
    </row>
    <row r="373" spans="6:18" ht="18.75">
      <c r="F373" s="123" t="s">
        <v>564</v>
      </c>
      <c r="H373" s="90">
        <f>H337+H329</f>
        <v>0</v>
      </c>
      <c r="R373" s="90">
        <f t="shared" si="163"/>
        <v>0</v>
      </c>
    </row>
    <row r="374" ht="18.75">
      <c r="R374" s="125">
        <f>SUM(R367:R373)+R345+R346-130000</f>
        <v>111294054</v>
      </c>
    </row>
  </sheetData>
  <sheetProtection/>
  <mergeCells count="26">
    <mergeCell ref="S7:S9"/>
    <mergeCell ref="T7:T9"/>
    <mergeCell ref="V7:V9"/>
    <mergeCell ref="U8:U9"/>
    <mergeCell ref="R6:V6"/>
    <mergeCell ref="R7:R9"/>
    <mergeCell ref="P7:P9"/>
    <mergeCell ref="C344:H344"/>
    <mergeCell ref="L7:L9"/>
    <mergeCell ref="M7:M9"/>
    <mergeCell ref="N7:N9"/>
    <mergeCell ref="C6:C9"/>
    <mergeCell ref="D6:D9"/>
    <mergeCell ref="E6:E9"/>
    <mergeCell ref="I7:I9"/>
    <mergeCell ref="F6:F9"/>
    <mergeCell ref="C4:V4"/>
    <mergeCell ref="P344:S344"/>
    <mergeCell ref="Q7:Q9"/>
    <mergeCell ref="O8:O9"/>
    <mergeCell ref="G6:K6"/>
    <mergeCell ref="L6:Q6"/>
    <mergeCell ref="G7:G9"/>
    <mergeCell ref="H7:H9"/>
    <mergeCell ref="K7:K9"/>
    <mergeCell ref="J7:J9"/>
  </mergeCells>
  <conditionalFormatting sqref="N37:N39 N41:O41 N56:O58 N337:Q337 K337 K329:K330 N329:Q330 N43 N332:Q332 K332 H217:I219 Q37:Q39 N217:Q219 K334 N334:Q334 M51 N14:O14 N44:O51 N314:Q314 H313:I314 M313:Q313 N53:O54 N222:Q222 H221:I222 M221:O221 H14:I14 K14 Q14 Q53:Q54 Q44:Q51 Q56 Q41 K221:K222 K217:K219 Q221 K313:K314">
    <cfRule type="cellIs" priority="121" dxfId="86" operator="equal" stopIfTrue="1">
      <formula>0</formula>
    </cfRule>
  </conditionalFormatting>
  <conditionalFormatting sqref="Q57:Q58">
    <cfRule type="cellIs" priority="107" dxfId="86" operator="equal" stopIfTrue="1">
      <formula>0</formula>
    </cfRule>
  </conditionalFormatting>
  <conditionalFormatting sqref="N300:Q300 I300 I302 N302:Q302 K302 K300">
    <cfRule type="cellIs" priority="105" dxfId="86" operator="equal" stopIfTrue="1">
      <formula>0</formula>
    </cfRule>
  </conditionalFormatting>
  <conditionalFormatting sqref="I304 N306:Q306 I306 N304:Q304 K306 K304">
    <cfRule type="cellIs" priority="90" dxfId="86" operator="equal" stopIfTrue="1">
      <formula>0</formula>
    </cfRule>
  </conditionalFormatting>
  <conditionalFormatting sqref="N42:O42 Q42">
    <cfRule type="cellIs" priority="87" dxfId="86" operator="equal" stopIfTrue="1">
      <formula>0</formula>
    </cfRule>
  </conditionalFormatting>
  <conditionalFormatting sqref="O43 Q43">
    <cfRule type="cellIs" priority="85" dxfId="86" operator="equal" stopIfTrue="1">
      <formula>0</formula>
    </cfRule>
  </conditionalFormatting>
  <conditionalFormatting sqref="H17:I17 M17:O17 K17 Q17">
    <cfRule type="cellIs" priority="83" dxfId="86" operator="equal" stopIfTrue="1">
      <formula>0</formula>
    </cfRule>
  </conditionalFormatting>
  <conditionalFormatting sqref="H19:I19 M19:O19 K19 Q19">
    <cfRule type="cellIs" priority="82" dxfId="86" operator="equal" stopIfTrue="1">
      <formula>0</formula>
    </cfRule>
  </conditionalFormatting>
  <conditionalFormatting sqref="H21:I21 M21:O21 K21 Q21">
    <cfRule type="cellIs" priority="81" dxfId="86" operator="equal" stopIfTrue="1">
      <formula>0</formula>
    </cfRule>
  </conditionalFormatting>
  <conditionalFormatting sqref="M23:O23 H23:I23 K23 Q23">
    <cfRule type="cellIs" priority="80" dxfId="86" operator="equal" stopIfTrue="1">
      <formula>0</formula>
    </cfRule>
  </conditionalFormatting>
  <conditionalFormatting sqref="N27:O27 H27:I27 K27 Q27">
    <cfRule type="cellIs" priority="79" dxfId="86" operator="equal" stopIfTrue="1">
      <formula>0</formula>
    </cfRule>
  </conditionalFormatting>
  <conditionalFormatting sqref="Q36 H36:I36 K36">
    <cfRule type="cellIs" priority="78" dxfId="86" operator="equal" stopIfTrue="1">
      <formula>0</formula>
    </cfRule>
  </conditionalFormatting>
  <conditionalFormatting sqref="H40:I40 Q40 K40">
    <cfRule type="cellIs" priority="77" dxfId="86" operator="equal" stopIfTrue="1">
      <formula>0</formula>
    </cfRule>
  </conditionalFormatting>
  <conditionalFormatting sqref="M52:O52 H52:I52 K52 Q52">
    <cfRule type="cellIs" priority="76" dxfId="86" operator="equal" stopIfTrue="1">
      <formula>0</formula>
    </cfRule>
  </conditionalFormatting>
  <conditionalFormatting sqref="H55:I55 Q55 K55">
    <cfRule type="cellIs" priority="75" dxfId="86" operator="equal" stopIfTrue="1">
      <formula>0</formula>
    </cfRule>
  </conditionalFormatting>
  <conditionalFormatting sqref="Q59 G59:I59 K59">
    <cfRule type="cellIs" priority="74" dxfId="86" operator="equal" stopIfTrue="1">
      <formula>0</formula>
    </cfRule>
  </conditionalFormatting>
  <conditionalFormatting sqref="H65:K65 M65:O65 Q65">
    <cfRule type="cellIs" priority="73" dxfId="86" operator="equal" stopIfTrue="1">
      <formula>0</formula>
    </cfRule>
  </conditionalFormatting>
  <conditionalFormatting sqref="H67:K67 M67:O67 Q67">
    <cfRule type="cellIs" priority="72" dxfId="86" operator="equal" stopIfTrue="1">
      <formula>0</formula>
    </cfRule>
  </conditionalFormatting>
  <conditionalFormatting sqref="M77:Q77 K77 H77:I77">
    <cfRule type="cellIs" priority="71" dxfId="86" operator="equal" stopIfTrue="1">
      <formula>0</formula>
    </cfRule>
  </conditionalFormatting>
  <conditionalFormatting sqref="M84:Q84 H84:I84 K84">
    <cfRule type="cellIs" priority="70" dxfId="86" operator="equal" stopIfTrue="1">
      <formula>0</formula>
    </cfRule>
  </conditionalFormatting>
  <conditionalFormatting sqref="M90:Q90 K90 H90:I90">
    <cfRule type="cellIs" priority="69" dxfId="86" operator="equal" stopIfTrue="1">
      <formula>0</formula>
    </cfRule>
  </conditionalFormatting>
  <conditionalFormatting sqref="M97:Q97 K97 H97:I97">
    <cfRule type="cellIs" priority="68" dxfId="86" operator="equal" stopIfTrue="1">
      <formula>0</formula>
    </cfRule>
  </conditionalFormatting>
  <conditionalFormatting sqref="H109:I109 M109:Q109 K109">
    <cfRule type="cellIs" priority="67" dxfId="86" operator="equal" stopIfTrue="1">
      <formula>0</formula>
    </cfRule>
  </conditionalFormatting>
  <conditionalFormatting sqref="H111:I111 M111:Q111 K111">
    <cfRule type="cellIs" priority="66" dxfId="86" operator="equal" stopIfTrue="1">
      <formula>0</formula>
    </cfRule>
  </conditionalFormatting>
  <conditionalFormatting sqref="H161:I161 O161:Q161 K161">
    <cfRule type="cellIs" priority="52" dxfId="86" operator="equal" stopIfTrue="1">
      <formula>0</formula>
    </cfRule>
  </conditionalFormatting>
  <conditionalFormatting sqref="H113:I113 M113:Q113 K113">
    <cfRule type="cellIs" priority="65" dxfId="86" operator="equal" stopIfTrue="1">
      <formula>0</formula>
    </cfRule>
  </conditionalFormatting>
  <conditionalFormatting sqref="H115:I115 M115:Q115 K115">
    <cfRule type="cellIs" priority="64" dxfId="86" operator="equal" stopIfTrue="1">
      <formula>0</formula>
    </cfRule>
  </conditionalFormatting>
  <conditionalFormatting sqref="H132:I132 M132:Q132 K132">
    <cfRule type="cellIs" priority="63" dxfId="86" operator="equal" stopIfTrue="1">
      <formula>0</formula>
    </cfRule>
  </conditionalFormatting>
  <conditionalFormatting sqref="H147:I147 M147:Q147 K147">
    <cfRule type="cellIs" priority="55" dxfId="86" operator="equal" stopIfTrue="1">
      <formula>0</formula>
    </cfRule>
  </conditionalFormatting>
  <conditionalFormatting sqref="H153:I153 M153:Q153 K153">
    <cfRule type="cellIs" priority="54" dxfId="86" operator="equal" stopIfTrue="1">
      <formula>0</formula>
    </cfRule>
  </conditionalFormatting>
  <conditionalFormatting sqref="H157:I157 M157:Q157 K157">
    <cfRule type="cellIs" priority="53" dxfId="86" operator="equal" stopIfTrue="1">
      <formula>0</formula>
    </cfRule>
  </conditionalFormatting>
  <conditionalFormatting sqref="H163:I163 M163:Q163 K163">
    <cfRule type="cellIs" priority="51" dxfId="86" operator="equal" stopIfTrue="1">
      <formula>0</formula>
    </cfRule>
  </conditionalFormatting>
  <conditionalFormatting sqref="H144:I144 M144:Q144 K144">
    <cfRule type="cellIs" priority="59" dxfId="86" operator="equal" stopIfTrue="1">
      <formula>0</formula>
    </cfRule>
  </conditionalFormatting>
  <conditionalFormatting sqref="H135:I135 M135:Q135 K135">
    <cfRule type="cellIs" priority="58" dxfId="86" operator="equal" stopIfTrue="1">
      <formula>0</formula>
    </cfRule>
  </conditionalFormatting>
  <conditionalFormatting sqref="H166:I166 M166:Q166 K166">
    <cfRule type="cellIs" priority="50" dxfId="86" operator="equal" stopIfTrue="1">
      <formula>0</formula>
    </cfRule>
  </conditionalFormatting>
  <conditionalFormatting sqref="H138:I138 M138:Q138 K138">
    <cfRule type="cellIs" priority="57" dxfId="86" operator="equal" stopIfTrue="1">
      <formula>0</formula>
    </cfRule>
  </conditionalFormatting>
  <conditionalFormatting sqref="H140:I140 M140:Q140 K140">
    <cfRule type="cellIs" priority="56" dxfId="86" operator="equal" stopIfTrue="1">
      <formula>0</formula>
    </cfRule>
  </conditionalFormatting>
  <conditionalFormatting sqref="H168:I168 M168:Q168 K168">
    <cfRule type="cellIs" priority="49" dxfId="86" operator="equal" stopIfTrue="1">
      <formula>0</formula>
    </cfRule>
  </conditionalFormatting>
  <conditionalFormatting sqref="H25:I25 K25">
    <cfRule type="cellIs" priority="48" dxfId="86" operator="equal" stopIfTrue="1">
      <formula>0</formula>
    </cfRule>
  </conditionalFormatting>
  <conditionalFormatting sqref="G14">
    <cfRule type="cellIs" priority="47" dxfId="86" operator="equal" stopIfTrue="1">
      <formula>0</formula>
    </cfRule>
  </conditionalFormatting>
  <conditionalFormatting sqref="G23">
    <cfRule type="cellIs" priority="46" dxfId="86" operator="equal" stopIfTrue="1">
      <formula>0</formula>
    </cfRule>
  </conditionalFormatting>
  <conditionalFormatting sqref="G25">
    <cfRule type="cellIs" priority="45" dxfId="86" operator="equal" stopIfTrue="1">
      <formula>0</formula>
    </cfRule>
  </conditionalFormatting>
  <conditionalFormatting sqref="L14">
    <cfRule type="cellIs" priority="44" dxfId="86" operator="equal" stopIfTrue="1">
      <formula>0</formula>
    </cfRule>
  </conditionalFormatting>
  <conditionalFormatting sqref="L23">
    <cfRule type="cellIs" priority="43" dxfId="86" operator="equal" stopIfTrue="1">
      <formula>0</formula>
    </cfRule>
  </conditionalFormatting>
  <conditionalFormatting sqref="L25:O25">
    <cfRule type="cellIs" priority="42" dxfId="86" operator="equal" stopIfTrue="1">
      <formula>0</formula>
    </cfRule>
  </conditionalFormatting>
  <conditionalFormatting sqref="G36">
    <cfRule type="cellIs" priority="41" dxfId="86" operator="equal" stopIfTrue="1">
      <formula>0</formula>
    </cfRule>
  </conditionalFormatting>
  <conditionalFormatting sqref="G40">
    <cfRule type="cellIs" priority="40" dxfId="86" operator="equal" stopIfTrue="1">
      <formula>0</formula>
    </cfRule>
  </conditionalFormatting>
  <conditionalFormatting sqref="G55">
    <cfRule type="cellIs" priority="39" dxfId="86" operator="equal" stopIfTrue="1">
      <formula>0</formula>
    </cfRule>
  </conditionalFormatting>
  <conditionalFormatting sqref="L36:O36">
    <cfRule type="cellIs" priority="38" dxfId="86" operator="equal" stopIfTrue="1">
      <formula>0</formula>
    </cfRule>
  </conditionalFormatting>
  <conditionalFormatting sqref="L40:O40">
    <cfRule type="cellIs" priority="37" dxfId="86" operator="equal" stopIfTrue="1">
      <formula>0</formula>
    </cfRule>
  </conditionalFormatting>
  <conditionalFormatting sqref="L55:O55">
    <cfRule type="cellIs" priority="36" dxfId="86" operator="equal" stopIfTrue="1">
      <formula>0</formula>
    </cfRule>
  </conditionalFormatting>
  <conditionalFormatting sqref="L59:O59">
    <cfRule type="cellIs" priority="35" dxfId="86" operator="equal" stopIfTrue="1">
      <formula>0</formula>
    </cfRule>
  </conditionalFormatting>
  <conditionalFormatting sqref="G77">
    <cfRule type="cellIs" priority="34" dxfId="86" operator="equal" stopIfTrue="1">
      <formula>0</formula>
    </cfRule>
  </conditionalFormatting>
  <conditionalFormatting sqref="G84">
    <cfRule type="cellIs" priority="33" dxfId="86" operator="equal" stopIfTrue="1">
      <formula>0</formula>
    </cfRule>
  </conditionalFormatting>
  <conditionalFormatting sqref="G90">
    <cfRule type="cellIs" priority="32" dxfId="86" operator="equal" stopIfTrue="1">
      <formula>0</formula>
    </cfRule>
  </conditionalFormatting>
  <conditionalFormatting sqref="G97">
    <cfRule type="cellIs" priority="31" dxfId="86" operator="equal" stopIfTrue="1">
      <formula>0</formula>
    </cfRule>
  </conditionalFormatting>
  <conditionalFormatting sqref="G109">
    <cfRule type="cellIs" priority="30" dxfId="86" operator="equal" stopIfTrue="1">
      <formula>0</formula>
    </cfRule>
  </conditionalFormatting>
  <conditionalFormatting sqref="G111">
    <cfRule type="cellIs" priority="29" dxfId="86" operator="equal" stopIfTrue="1">
      <formula>0</formula>
    </cfRule>
  </conditionalFormatting>
  <conditionalFormatting sqref="G113">
    <cfRule type="cellIs" priority="28" dxfId="86" operator="equal" stopIfTrue="1">
      <formula>0</formula>
    </cfRule>
  </conditionalFormatting>
  <conditionalFormatting sqref="G115">
    <cfRule type="cellIs" priority="27" dxfId="86" operator="equal" stopIfTrue="1">
      <formula>0</formula>
    </cfRule>
  </conditionalFormatting>
  <conditionalFormatting sqref="G132">
    <cfRule type="cellIs" priority="26" dxfId="86" operator="equal" stopIfTrue="1">
      <formula>0</formula>
    </cfRule>
  </conditionalFormatting>
  <conditionalFormatting sqref="G135">
    <cfRule type="cellIs" priority="25" dxfId="86" operator="equal" stopIfTrue="1">
      <formula>0</formula>
    </cfRule>
  </conditionalFormatting>
  <conditionalFormatting sqref="G140">
    <cfRule type="cellIs" priority="24" dxfId="86" operator="equal" stopIfTrue="1">
      <formula>0</formula>
    </cfRule>
  </conditionalFormatting>
  <conditionalFormatting sqref="G144">
    <cfRule type="cellIs" priority="23" dxfId="86" operator="equal" stopIfTrue="1">
      <formula>0</formula>
    </cfRule>
  </conditionalFormatting>
  <conditionalFormatting sqref="G147">
    <cfRule type="cellIs" priority="22" dxfId="86" operator="equal" stopIfTrue="1">
      <formula>0</formula>
    </cfRule>
  </conditionalFormatting>
  <conditionalFormatting sqref="G153">
    <cfRule type="cellIs" priority="21" dxfId="86" operator="equal" stopIfTrue="1">
      <formula>0</formula>
    </cfRule>
  </conditionalFormatting>
  <conditionalFormatting sqref="G157">
    <cfRule type="cellIs" priority="20" dxfId="86" operator="equal" stopIfTrue="1">
      <formula>0</formula>
    </cfRule>
  </conditionalFormatting>
  <conditionalFormatting sqref="G161">
    <cfRule type="cellIs" priority="19" dxfId="86" operator="equal" stopIfTrue="1">
      <formula>0</formula>
    </cfRule>
  </conditionalFormatting>
  <conditionalFormatting sqref="L77">
    <cfRule type="cellIs" priority="18" dxfId="86" operator="equal" stopIfTrue="1">
      <formula>0</formula>
    </cfRule>
  </conditionalFormatting>
  <conditionalFormatting sqref="L84">
    <cfRule type="cellIs" priority="17" dxfId="86" operator="equal" stopIfTrue="1">
      <formula>0</formula>
    </cfRule>
  </conditionalFormatting>
  <conditionalFormatting sqref="L90">
    <cfRule type="cellIs" priority="16" dxfId="86" operator="equal" stopIfTrue="1">
      <formula>0</formula>
    </cfRule>
  </conditionalFormatting>
  <conditionalFormatting sqref="L97">
    <cfRule type="cellIs" priority="15" dxfId="86" operator="equal" stopIfTrue="1">
      <formula>0</formula>
    </cfRule>
  </conditionalFormatting>
  <conditionalFormatting sqref="L109">
    <cfRule type="cellIs" priority="14" dxfId="86" operator="equal" stopIfTrue="1">
      <formula>0</formula>
    </cfRule>
  </conditionalFormatting>
  <conditionalFormatting sqref="L111">
    <cfRule type="cellIs" priority="13" dxfId="86" operator="equal" stopIfTrue="1">
      <formula>0</formula>
    </cfRule>
  </conditionalFormatting>
  <conditionalFormatting sqref="L113">
    <cfRule type="cellIs" priority="12" dxfId="86" operator="equal" stopIfTrue="1">
      <formula>0</formula>
    </cfRule>
  </conditionalFormatting>
  <conditionalFormatting sqref="L115">
    <cfRule type="cellIs" priority="11" dxfId="86" operator="equal" stopIfTrue="1">
      <formula>0</formula>
    </cfRule>
  </conditionalFormatting>
  <conditionalFormatting sqref="L135">
    <cfRule type="cellIs" priority="10" dxfId="86" operator="equal" stopIfTrue="1">
      <formula>0</formula>
    </cfRule>
  </conditionalFormatting>
  <conditionalFormatting sqref="L140">
    <cfRule type="cellIs" priority="9" dxfId="86" operator="equal" stopIfTrue="1">
      <formula>0</formula>
    </cfRule>
  </conditionalFormatting>
  <conditionalFormatting sqref="L144">
    <cfRule type="cellIs" priority="8" dxfId="86" operator="equal" stopIfTrue="1">
      <formula>0</formula>
    </cfRule>
  </conditionalFormatting>
  <conditionalFormatting sqref="L147">
    <cfRule type="cellIs" priority="7" dxfId="86" operator="equal" stopIfTrue="1">
      <formula>0</formula>
    </cfRule>
  </conditionalFormatting>
  <conditionalFormatting sqref="L153">
    <cfRule type="cellIs" priority="6" dxfId="86" operator="equal" stopIfTrue="1">
      <formula>0</formula>
    </cfRule>
  </conditionalFormatting>
  <conditionalFormatting sqref="L157">
    <cfRule type="cellIs" priority="5" dxfId="86" operator="equal" stopIfTrue="1">
      <formula>0</formula>
    </cfRule>
  </conditionalFormatting>
  <conditionalFormatting sqref="L161:N161">
    <cfRule type="cellIs" priority="4" dxfId="86" operator="equal" stopIfTrue="1">
      <formula>0</formula>
    </cfRule>
  </conditionalFormatting>
  <conditionalFormatting sqref="L221">
    <cfRule type="cellIs" priority="3" dxfId="86" operator="equal" stopIfTrue="1">
      <formula>0</formula>
    </cfRule>
  </conditionalFormatting>
  <conditionalFormatting sqref="P220:P221">
    <cfRule type="cellIs" priority="2" dxfId="86" operator="equal" stopIfTrue="1">
      <formula>0</formula>
    </cfRule>
  </conditionalFormatting>
  <conditionalFormatting sqref="L313">
    <cfRule type="cellIs" priority="1" dxfId="86" operator="equal" stopIfTrue="1">
      <formula>0</formula>
    </cfRule>
  </conditionalFormatting>
  <printOptions horizontalCentered="1"/>
  <pageMargins left="0.11811023622047245" right="0.11811023622047245" top="1.5748031496062993" bottom="0.3937007874015748" header="0.5118110236220472" footer="0"/>
  <pageSetup blackAndWhite="1" fitToHeight="21" horizontalDpi="600" verticalDpi="600" orientation="landscape" paperSize="9" scale="52" r:id="rId1"/>
  <headerFooter differentFirst="1"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2019-04-24T11:41:39Z</cp:lastPrinted>
  <dcterms:created xsi:type="dcterms:W3CDTF">2002-12-16T07:25:53Z</dcterms:created>
  <dcterms:modified xsi:type="dcterms:W3CDTF">2019-04-24T11:41:45Z</dcterms:modified>
  <cp:category/>
  <cp:version/>
  <cp:contentType/>
  <cp:contentStatus/>
</cp:coreProperties>
</file>